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89635BE5-7227-493D-9ABB-0D4D6EE78FE8}" xr6:coauthVersionLast="47" xr6:coauthVersionMax="47" xr10:uidLastSave="{00000000-0000-0000-0000-000000000000}"/>
  <bookViews>
    <workbookView xWindow="-28920" yWindow="-2595" windowWidth="29040" windowHeight="15840" tabRatio="924" activeTab="6" xr2:uid="{00000000-000D-0000-FFFF-FFFF00000000}"/>
  </bookViews>
  <sheets>
    <sheet name="Base de custos" sheetId="1" r:id="rId1"/>
    <sheet name="Vigil Diurno 12x36" sheetId="13" r:id="rId2"/>
    <sheet name="Vigil Noturno 12x36" sheetId="14" r:id="rId3"/>
    <sheet name="Supervisor Diurno 12x36" sheetId="15" r:id="rId4"/>
    <sheet name="Supervisor Noturno 12x36" sheetId="16" r:id="rId5"/>
    <sheet name="Técnico" sheetId="6" r:id="rId6"/>
    <sheet name="Engenheiro" sheetId="7" r:id="rId7"/>
    <sheet name="CFTV" sheetId="8" r:id="rId8"/>
    <sheet name="Alarmes" sheetId="9" r:id="rId9"/>
    <sheet name="Instalação" sheetId="10" r:id="rId10"/>
    <sheet name="Manutenção" sheetId="11" r:id="rId11"/>
    <sheet name="Orçamento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iYMKtSSnxH83d8+3ksLG6KQ21l0g=="/>
    </ext>
  </extLst>
</workbook>
</file>

<file path=xl/calcChain.xml><?xml version="1.0" encoding="utf-8"?>
<calcChain xmlns="http://schemas.openxmlformats.org/spreadsheetml/2006/main">
  <c r="D14" i="12" l="1"/>
  <c r="D15" i="12"/>
  <c r="D16" i="12"/>
  <c r="D17" i="12"/>
  <c r="D18" i="12"/>
  <c r="D19" i="12"/>
  <c r="D13" i="12"/>
  <c r="E78" i="1"/>
  <c r="D78" i="1"/>
  <c r="C78" i="1"/>
  <c r="E68" i="1"/>
  <c r="D68" i="1"/>
  <c r="E58" i="1"/>
  <c r="D58" i="1"/>
  <c r="C58" i="1"/>
  <c r="D48" i="1"/>
  <c r="C48" i="1"/>
  <c r="D38" i="1"/>
  <c r="C38" i="1"/>
  <c r="E28" i="1"/>
  <c r="D28" i="1"/>
  <c r="C28" i="1"/>
  <c r="E18" i="1"/>
  <c r="D18" i="1"/>
  <c r="D8" i="1"/>
  <c r="D25" i="11"/>
  <c r="D230" i="1"/>
  <c r="C210" i="1"/>
  <c r="L210" i="1" s="1"/>
  <c r="N210" i="1" s="1"/>
  <c r="L230" i="1"/>
  <c r="N230" i="1" s="1"/>
  <c r="L220" i="1"/>
  <c r="N220" i="1" s="1"/>
  <c r="C86" i="16"/>
  <c r="C82" i="16"/>
  <c r="C71" i="16"/>
  <c r="C86" i="14"/>
  <c r="C82" i="14"/>
  <c r="C71" i="14"/>
  <c r="C57" i="14"/>
  <c r="B23" i="11"/>
  <c r="B50" i="11" s="1"/>
  <c r="C46" i="7"/>
  <c r="C46" i="6"/>
  <c r="C25" i="6"/>
  <c r="C96" i="15"/>
  <c r="C111" i="16"/>
  <c r="C87" i="6" s="1"/>
  <c r="C87" i="7" s="1"/>
  <c r="C110" i="16"/>
  <c r="C86" i="6" s="1"/>
  <c r="C86" i="7" s="1"/>
  <c r="C109" i="16"/>
  <c r="C85" i="6" s="1"/>
  <c r="C85" i="7" s="1"/>
  <c r="C108" i="16"/>
  <c r="C84" i="6" s="1"/>
  <c r="C84" i="7" s="1"/>
  <c r="C106" i="16"/>
  <c r="C105" i="16"/>
  <c r="C96" i="16"/>
  <c r="C87" i="16"/>
  <c r="C85" i="16"/>
  <c r="C84" i="16"/>
  <c r="C83" i="16"/>
  <c r="C78" i="16"/>
  <c r="C77" i="16"/>
  <c r="C76" i="16"/>
  <c r="C57" i="16"/>
  <c r="C56" i="16"/>
  <c r="C55" i="16"/>
  <c r="C54" i="16"/>
  <c r="C53" i="16"/>
  <c r="C51" i="16"/>
  <c r="C47" i="16"/>
  <c r="C46" i="16"/>
  <c r="C45" i="16"/>
  <c r="C44" i="16"/>
  <c r="C43" i="16"/>
  <c r="C42" i="16"/>
  <c r="C41" i="16"/>
  <c r="C40" i="16"/>
  <c r="C34" i="16"/>
  <c r="C16" i="16"/>
  <c r="C13" i="16"/>
  <c r="C19" i="16" s="1"/>
  <c r="C5" i="16"/>
  <c r="C111" i="15"/>
  <c r="C110" i="15"/>
  <c r="C109" i="15"/>
  <c r="C108" i="15"/>
  <c r="C106" i="15"/>
  <c r="C105" i="15"/>
  <c r="C102" i="15"/>
  <c r="C119" i="15" s="1"/>
  <c r="C87" i="15"/>
  <c r="C86" i="15"/>
  <c r="C85" i="15"/>
  <c r="C84" i="15"/>
  <c r="C83" i="15"/>
  <c r="C82" i="15"/>
  <c r="C78" i="15"/>
  <c r="C77" i="15"/>
  <c r="C76" i="15"/>
  <c r="C71" i="15"/>
  <c r="C57" i="15"/>
  <c r="C56" i="15"/>
  <c r="C55" i="15"/>
  <c r="C54" i="15"/>
  <c r="C53" i="15"/>
  <c r="C51" i="15"/>
  <c r="C47" i="15"/>
  <c r="C46" i="15"/>
  <c r="C45" i="15"/>
  <c r="C44" i="15"/>
  <c r="C43" i="15"/>
  <c r="C42" i="15"/>
  <c r="C41" i="15"/>
  <c r="C40" i="15"/>
  <c r="C34" i="15"/>
  <c r="C16" i="15"/>
  <c r="C13" i="15"/>
  <c r="C19" i="15" s="1"/>
  <c r="C5" i="15"/>
  <c r="C111" i="14"/>
  <c r="C110" i="14"/>
  <c r="C109" i="14"/>
  <c r="C108" i="14"/>
  <c r="C106" i="14"/>
  <c r="C105" i="14"/>
  <c r="C98" i="14"/>
  <c r="C97" i="14"/>
  <c r="C96" i="14"/>
  <c r="C102" i="14" s="1"/>
  <c r="C119" i="14" s="1"/>
  <c r="C87" i="14"/>
  <c r="C85" i="14"/>
  <c r="C84" i="14"/>
  <c r="C83" i="14"/>
  <c r="C78" i="14"/>
  <c r="C77" i="14"/>
  <c r="C76" i="14"/>
  <c r="C56" i="14"/>
  <c r="C55" i="14"/>
  <c r="C54" i="14"/>
  <c r="C53" i="14"/>
  <c r="C51" i="14"/>
  <c r="C47" i="14"/>
  <c r="C46" i="14"/>
  <c r="C45" i="14"/>
  <c r="C44" i="14"/>
  <c r="C43" i="14"/>
  <c r="C42" i="14"/>
  <c r="C41" i="14"/>
  <c r="C40" i="14"/>
  <c r="C34" i="14"/>
  <c r="C16" i="14"/>
  <c r="C13" i="14"/>
  <c r="C19" i="14" s="1"/>
  <c r="C5" i="14"/>
  <c r="C111" i="13"/>
  <c r="C110" i="13"/>
  <c r="C109" i="13"/>
  <c r="C108" i="13"/>
  <c r="C106" i="13"/>
  <c r="C105" i="13"/>
  <c r="C98" i="13"/>
  <c r="C97" i="13"/>
  <c r="C96" i="13"/>
  <c r="C87" i="13"/>
  <c r="C86" i="13"/>
  <c r="C85" i="13"/>
  <c r="C84" i="13"/>
  <c r="C83" i="13"/>
  <c r="C82" i="13"/>
  <c r="C88" i="13" s="1"/>
  <c r="C78" i="13"/>
  <c r="C77" i="13"/>
  <c r="C76" i="13"/>
  <c r="C71" i="13"/>
  <c r="C57" i="13"/>
  <c r="C56" i="13"/>
  <c r="C55" i="13"/>
  <c r="C54" i="13"/>
  <c r="C53" i="13"/>
  <c r="C51" i="13"/>
  <c r="C47" i="13"/>
  <c r="C70" i="13" s="1"/>
  <c r="C46" i="13"/>
  <c r="C45" i="13"/>
  <c r="C44" i="13"/>
  <c r="C43" i="13"/>
  <c r="C42" i="13"/>
  <c r="C41" i="13"/>
  <c r="C40" i="13"/>
  <c r="C34" i="13"/>
  <c r="C33" i="13"/>
  <c r="C16" i="13"/>
  <c r="C13" i="13"/>
  <c r="C19" i="13" s="1"/>
  <c r="C5" i="13"/>
  <c r="C50" i="11"/>
  <c r="H38" i="11"/>
  <c r="H37" i="11"/>
  <c r="H30" i="11"/>
  <c r="C78" i="7"/>
  <c r="C95" i="7" s="1"/>
  <c r="C70" i="7"/>
  <c r="C69" i="7"/>
  <c r="C68" i="7"/>
  <c r="C61" i="7"/>
  <c r="C60" i="7"/>
  <c r="C59" i="7"/>
  <c r="C50" i="7"/>
  <c r="C55" i="7" s="1"/>
  <c r="C45" i="7"/>
  <c r="C42" i="7"/>
  <c r="C62" i="7" s="1"/>
  <c r="C31" i="7"/>
  <c r="C63" i="7" s="1"/>
  <c r="C30" i="7"/>
  <c r="C25" i="7"/>
  <c r="C78" i="6"/>
  <c r="C95" i="6" s="1"/>
  <c r="C70" i="6"/>
  <c r="C69" i="6"/>
  <c r="C68" i="6"/>
  <c r="C62" i="6"/>
  <c r="C61" i="6"/>
  <c r="C60" i="6"/>
  <c r="C59" i="6"/>
  <c r="C45" i="6"/>
  <c r="C50" i="6" s="1"/>
  <c r="C55" i="6" s="1"/>
  <c r="C42" i="6"/>
  <c r="C30" i="6"/>
  <c r="D29" i="6"/>
  <c r="L200" i="1"/>
  <c r="L190" i="1"/>
  <c r="N190" i="1" s="1"/>
  <c r="L180" i="1"/>
  <c r="N180" i="1" s="1"/>
  <c r="L170" i="1"/>
  <c r="M170" i="1" s="1"/>
  <c r="L160" i="1"/>
  <c r="M150" i="1"/>
  <c r="C151" i="1" s="1"/>
  <c r="L150" i="1"/>
  <c r="N150" i="1" s="1"/>
  <c r="L140" i="1"/>
  <c r="N140" i="1" s="1"/>
  <c r="L128" i="1"/>
  <c r="M128" i="1" s="1"/>
  <c r="M118" i="1"/>
  <c r="G119" i="1" s="1"/>
  <c r="L118" i="1"/>
  <c r="N118" i="1" s="1"/>
  <c r="H119" i="1" s="1"/>
  <c r="N108" i="1"/>
  <c r="M108" i="1"/>
  <c r="L108" i="1"/>
  <c r="E98" i="1"/>
  <c r="D98" i="1"/>
  <c r="C98" i="1"/>
  <c r="N88" i="1"/>
  <c r="I89" i="1" s="1"/>
  <c r="M88" i="1"/>
  <c r="L88" i="1"/>
  <c r="L68" i="1"/>
  <c r="M68" i="1" s="1"/>
  <c r="L58" i="1"/>
  <c r="N58" i="1" s="1"/>
  <c r="L48" i="1"/>
  <c r="M48" i="1" s="1"/>
  <c r="L38" i="1"/>
  <c r="F28" i="1"/>
  <c r="C18" i="1"/>
  <c r="L8" i="1"/>
  <c r="M8" i="1" s="1"/>
  <c r="C48" i="16" l="1"/>
  <c r="C107" i="14"/>
  <c r="C48" i="13"/>
  <c r="C102" i="13"/>
  <c r="C119" i="13" s="1"/>
  <c r="N8" i="1"/>
  <c r="H9" i="1" s="1"/>
  <c r="N68" i="1"/>
  <c r="I69" i="1" s="1"/>
  <c r="M140" i="1"/>
  <c r="E141" i="1" s="1"/>
  <c r="D151" i="1"/>
  <c r="N170" i="1"/>
  <c r="E171" i="1" s="1"/>
  <c r="M180" i="1"/>
  <c r="G181" i="1" s="1"/>
  <c r="M190" i="1"/>
  <c r="C191" i="1" s="1"/>
  <c r="M220" i="1"/>
  <c r="M230" i="1"/>
  <c r="K231" i="1" s="1"/>
  <c r="C231" i="1"/>
  <c r="B231" i="1"/>
  <c r="M210" i="1"/>
  <c r="B211" i="1" s="1"/>
  <c r="E23" i="11"/>
  <c r="C48" i="15"/>
  <c r="C107" i="15"/>
  <c r="C112" i="15" s="1"/>
  <c r="C70" i="15"/>
  <c r="C21" i="14"/>
  <c r="C33" i="14"/>
  <c r="C35" i="14" s="1"/>
  <c r="C112" i="14"/>
  <c r="E50" i="11"/>
  <c r="D52" i="11" s="1"/>
  <c r="D30" i="7"/>
  <c r="C21" i="16"/>
  <c r="C52" i="16"/>
  <c r="C58" i="16" s="1"/>
  <c r="C63" i="16" s="1"/>
  <c r="C79" i="16"/>
  <c r="C88" i="16"/>
  <c r="C102" i="16"/>
  <c r="C119" i="16" s="1"/>
  <c r="C90" i="16"/>
  <c r="C36" i="16"/>
  <c r="C70" i="16"/>
  <c r="C107" i="16"/>
  <c r="C33" i="16"/>
  <c r="C52" i="15"/>
  <c r="C58" i="15" s="1"/>
  <c r="C63" i="15" s="1"/>
  <c r="C21" i="15"/>
  <c r="C79" i="15"/>
  <c r="C88" i="15"/>
  <c r="C33" i="15"/>
  <c r="C70" i="14"/>
  <c r="C79" i="14"/>
  <c r="C88" i="14"/>
  <c r="C52" i="14"/>
  <c r="C58" i="14" s="1"/>
  <c r="C63" i="14" s="1"/>
  <c r="C22" i="14"/>
  <c r="C48" i="14"/>
  <c r="C36" i="13"/>
  <c r="C52" i="13"/>
  <c r="C58" i="13" s="1"/>
  <c r="C63" i="13" s="1"/>
  <c r="C21" i="13"/>
  <c r="C90" i="13"/>
  <c r="C79" i="13"/>
  <c r="C92" i="13" s="1"/>
  <c r="C107" i="13"/>
  <c r="C112" i="13" s="1"/>
  <c r="C35" i="13"/>
  <c r="M38" i="1"/>
  <c r="N38" i="1"/>
  <c r="C59" i="1"/>
  <c r="D9" i="1"/>
  <c r="K9" i="1"/>
  <c r="F89" i="1"/>
  <c r="J109" i="1"/>
  <c r="F109" i="1"/>
  <c r="B109" i="1"/>
  <c r="G109" i="1"/>
  <c r="K119" i="1"/>
  <c r="K181" i="1"/>
  <c r="F181" i="1"/>
  <c r="B181" i="1"/>
  <c r="H191" i="1"/>
  <c r="B9" i="1"/>
  <c r="G9" i="1"/>
  <c r="M58" i="1"/>
  <c r="J59" i="1" s="1"/>
  <c r="L78" i="1"/>
  <c r="C109" i="1"/>
  <c r="B119" i="1"/>
  <c r="K151" i="1"/>
  <c r="F171" i="1"/>
  <c r="C9" i="1"/>
  <c r="I9" i="1"/>
  <c r="N48" i="1"/>
  <c r="D89" i="1"/>
  <c r="D109" i="1"/>
  <c r="I109" i="1"/>
  <c r="C119" i="1"/>
  <c r="H171" i="1"/>
  <c r="D171" i="1"/>
  <c r="K171" i="1"/>
  <c r="G171" i="1"/>
  <c r="C171" i="1"/>
  <c r="I171" i="1"/>
  <c r="C71" i="7"/>
  <c r="F9" i="1"/>
  <c r="K69" i="1"/>
  <c r="K89" i="1"/>
  <c r="G89" i="1"/>
  <c r="C89" i="1"/>
  <c r="F119" i="1"/>
  <c r="K141" i="1"/>
  <c r="G141" i="1"/>
  <c r="C141" i="1"/>
  <c r="J141" i="1"/>
  <c r="F141" i="1"/>
  <c r="B141" i="1"/>
  <c r="I141" i="1"/>
  <c r="H151" i="1"/>
  <c r="N160" i="1"/>
  <c r="M160" i="1"/>
  <c r="N200" i="1"/>
  <c r="M200" i="1"/>
  <c r="D39" i="1"/>
  <c r="B89" i="1"/>
  <c r="H89" i="1"/>
  <c r="H109" i="1"/>
  <c r="N128" i="1"/>
  <c r="D141" i="1"/>
  <c r="E9" i="1"/>
  <c r="J9" i="1"/>
  <c r="L18" i="1"/>
  <c r="E89" i="1"/>
  <c r="J89" i="1"/>
  <c r="L98" i="1"/>
  <c r="E109" i="1"/>
  <c r="K109" i="1"/>
  <c r="I119" i="1"/>
  <c r="E119" i="1"/>
  <c r="D119" i="1"/>
  <c r="J119" i="1"/>
  <c r="H141" i="1"/>
  <c r="J151" i="1"/>
  <c r="F151" i="1"/>
  <c r="B151" i="1"/>
  <c r="I151" i="1"/>
  <c r="E151" i="1"/>
  <c r="G151" i="1"/>
  <c r="B171" i="1"/>
  <c r="H181" i="1"/>
  <c r="J191" i="1"/>
  <c r="F191" i="1"/>
  <c r="B191" i="1"/>
  <c r="I191" i="1"/>
  <c r="E191" i="1"/>
  <c r="G191" i="1"/>
  <c r="L28" i="1"/>
  <c r="C31" i="6"/>
  <c r="D30" i="6"/>
  <c r="D31" i="6" s="1"/>
  <c r="D36" i="6" s="1"/>
  <c r="C64" i="7"/>
  <c r="C91" i="6"/>
  <c r="C91" i="7"/>
  <c r="D29" i="7"/>
  <c r="D31" i="7" s="1"/>
  <c r="J69" i="1" l="1"/>
  <c r="F69" i="1"/>
  <c r="E59" i="1"/>
  <c r="H59" i="1"/>
  <c r="D69" i="1"/>
  <c r="E69" i="1"/>
  <c r="C69" i="1"/>
  <c r="B69" i="1"/>
  <c r="B73" i="1" s="1"/>
  <c r="H69" i="1"/>
  <c r="G69" i="1"/>
  <c r="J181" i="1"/>
  <c r="I181" i="1"/>
  <c r="E181" i="1"/>
  <c r="C181" i="1"/>
  <c r="B184" i="1" s="1"/>
  <c r="D181" i="1"/>
  <c r="H231" i="1"/>
  <c r="E231" i="1"/>
  <c r="I231" i="1"/>
  <c r="D231" i="1"/>
  <c r="F231" i="1"/>
  <c r="J231" i="1"/>
  <c r="F211" i="1"/>
  <c r="G211" i="1"/>
  <c r="K211" i="1"/>
  <c r="I211" i="1"/>
  <c r="G231" i="1"/>
  <c r="J171" i="1"/>
  <c r="K191" i="1"/>
  <c r="D191" i="1"/>
  <c r="B194" i="1" s="1"/>
  <c r="D221" i="1"/>
  <c r="H221" i="1"/>
  <c r="E221" i="1"/>
  <c r="I221" i="1"/>
  <c r="F221" i="1"/>
  <c r="J221" i="1"/>
  <c r="G221" i="1"/>
  <c r="K221" i="1"/>
  <c r="C221" i="1"/>
  <c r="B221" i="1"/>
  <c r="H211" i="1"/>
  <c r="J211" i="1"/>
  <c r="C211" i="1"/>
  <c r="E211" i="1"/>
  <c r="D211" i="1"/>
  <c r="C92" i="16"/>
  <c r="C112" i="16"/>
  <c r="C83" i="6"/>
  <c r="C90" i="15"/>
  <c r="C92" i="15"/>
  <c r="C36" i="15"/>
  <c r="C92" i="14"/>
  <c r="D40" i="6"/>
  <c r="D39" i="6"/>
  <c r="C22" i="16"/>
  <c r="C35" i="16"/>
  <c r="C37" i="16" s="1"/>
  <c r="C23" i="15"/>
  <c r="C24" i="15"/>
  <c r="C35" i="15"/>
  <c r="C90" i="14"/>
  <c r="C67" i="14"/>
  <c r="C23" i="14"/>
  <c r="C26" i="14" s="1"/>
  <c r="C24" i="14"/>
  <c r="C36" i="14"/>
  <c r="C37" i="13"/>
  <c r="C89" i="13" s="1"/>
  <c r="C23" i="13"/>
  <c r="C24" i="13"/>
  <c r="C53" i="7"/>
  <c r="D34" i="7"/>
  <c r="D40" i="7"/>
  <c r="D38" i="7"/>
  <c r="M28" i="1"/>
  <c r="N28" i="1"/>
  <c r="D39" i="7"/>
  <c r="D38" i="6"/>
  <c r="D37" i="6"/>
  <c r="C53" i="6"/>
  <c r="D34" i="6"/>
  <c r="N98" i="1"/>
  <c r="M98" i="1"/>
  <c r="B93" i="1"/>
  <c r="B90" i="1"/>
  <c r="B92" i="1"/>
  <c r="B91" i="1"/>
  <c r="B145" i="1"/>
  <c r="B144" i="1"/>
  <c r="B143" i="1"/>
  <c r="B142" i="1"/>
  <c r="J49" i="1"/>
  <c r="F49" i="1"/>
  <c r="B49" i="1"/>
  <c r="H49" i="1"/>
  <c r="C49" i="1"/>
  <c r="G49" i="1"/>
  <c r="K49" i="1"/>
  <c r="E49" i="1"/>
  <c r="I49" i="1"/>
  <c r="D49" i="1"/>
  <c r="B121" i="1"/>
  <c r="C25" i="10" s="1"/>
  <c r="E25" i="10" s="1"/>
  <c r="F25" i="10" s="1"/>
  <c r="B123" i="1"/>
  <c r="B122" i="1"/>
  <c r="B120" i="1"/>
  <c r="B10" i="1"/>
  <c r="B13" i="1"/>
  <c r="B11" i="1"/>
  <c r="B12" i="1"/>
  <c r="B185" i="1"/>
  <c r="B112" i="1"/>
  <c r="B111" i="1"/>
  <c r="C24" i="10" s="1"/>
  <c r="E24" i="10" s="1"/>
  <c r="F24" i="10" s="1"/>
  <c r="B110" i="1"/>
  <c r="B113" i="1"/>
  <c r="H39" i="1"/>
  <c r="K39" i="1"/>
  <c r="F39" i="1"/>
  <c r="I39" i="1"/>
  <c r="G39" i="1"/>
  <c r="B39" i="1"/>
  <c r="J39" i="1"/>
  <c r="E39" i="1"/>
  <c r="K59" i="1"/>
  <c r="B59" i="1"/>
  <c r="D37" i="7"/>
  <c r="D41" i="7"/>
  <c r="C63" i="6"/>
  <c r="C64" i="6" s="1"/>
  <c r="C71" i="6"/>
  <c r="H129" i="1"/>
  <c r="D129" i="1"/>
  <c r="K129" i="1"/>
  <c r="G129" i="1"/>
  <c r="J129" i="1"/>
  <c r="C129" i="1"/>
  <c r="E129" i="1"/>
  <c r="I129" i="1"/>
  <c r="B129" i="1"/>
  <c r="F129" i="1"/>
  <c r="I161" i="1"/>
  <c r="E161" i="1"/>
  <c r="H161" i="1"/>
  <c r="D161" i="1"/>
  <c r="F161" i="1"/>
  <c r="B161" i="1"/>
  <c r="G161" i="1"/>
  <c r="K161" i="1"/>
  <c r="C161" i="1"/>
  <c r="J161" i="1"/>
  <c r="C39" i="1"/>
  <c r="G59" i="1"/>
  <c r="F59" i="1"/>
  <c r="D35" i="7"/>
  <c r="D36" i="7"/>
  <c r="D41" i="6"/>
  <c r="D35" i="6"/>
  <c r="C74" i="7"/>
  <c r="B193" i="1"/>
  <c r="B195" i="1"/>
  <c r="B192" i="1"/>
  <c r="B172" i="1"/>
  <c r="B175" i="1"/>
  <c r="B174" i="1"/>
  <c r="B173" i="1"/>
  <c r="B154" i="1"/>
  <c r="B153" i="1"/>
  <c r="B155" i="1"/>
  <c r="B152" i="1"/>
  <c r="M18" i="1"/>
  <c r="N18" i="1"/>
  <c r="I201" i="1"/>
  <c r="E201" i="1"/>
  <c r="H201" i="1"/>
  <c r="D201" i="1"/>
  <c r="F201" i="1"/>
  <c r="J201" i="1"/>
  <c r="K201" i="1"/>
  <c r="C201" i="1"/>
  <c r="B201" i="1"/>
  <c r="G201" i="1"/>
  <c r="M78" i="1"/>
  <c r="N78" i="1"/>
  <c r="D59" i="1"/>
  <c r="I59" i="1"/>
  <c r="C26" i="15" l="1"/>
  <c r="B70" i="1"/>
  <c r="B72" i="1"/>
  <c r="B71" i="1"/>
  <c r="C11" i="10" s="1"/>
  <c r="D11" i="10" s="1"/>
  <c r="E11" i="10" s="1"/>
  <c r="B46" i="10" s="1"/>
  <c r="C17" i="10"/>
  <c r="D17" i="10" s="1"/>
  <c r="E17" i="10" s="1"/>
  <c r="B52" i="10" s="1"/>
  <c r="B182" i="1"/>
  <c r="B183" i="1"/>
  <c r="B232" i="1"/>
  <c r="B235" i="1"/>
  <c r="B215" i="1"/>
  <c r="B234" i="1"/>
  <c r="B233" i="1"/>
  <c r="C4" i="9"/>
  <c r="C14" i="10"/>
  <c r="D14" i="10" s="1"/>
  <c r="E14" i="10" s="1"/>
  <c r="B49" i="10" s="1"/>
  <c r="C5" i="9"/>
  <c r="F40" i="11" s="1"/>
  <c r="H40" i="11" s="1"/>
  <c r="C15" i="10"/>
  <c r="D15" i="10" s="1"/>
  <c r="E15" i="10" s="1"/>
  <c r="B50" i="10" s="1"/>
  <c r="C18" i="10"/>
  <c r="D18" i="10" s="1"/>
  <c r="E18" i="10" s="1"/>
  <c r="B53" i="10" s="1"/>
  <c r="C9" i="9"/>
  <c r="F44" i="11" s="1"/>
  <c r="H44" i="11" s="1"/>
  <c r="C19" i="10"/>
  <c r="D19" i="10" s="1"/>
  <c r="E19" i="10" s="1"/>
  <c r="B54" i="10" s="1"/>
  <c r="B222" i="1"/>
  <c r="B223" i="1"/>
  <c r="B224" i="1"/>
  <c r="B225" i="1"/>
  <c r="B214" i="1"/>
  <c r="B212" i="1"/>
  <c r="B213" i="1"/>
  <c r="C29" i="10" s="1"/>
  <c r="E29" i="10" s="1"/>
  <c r="F29" i="10" s="1"/>
  <c r="C89" i="16"/>
  <c r="C83" i="7"/>
  <c r="C88" i="7" s="1"/>
  <c r="C88" i="6"/>
  <c r="C37" i="15"/>
  <c r="C115" i="15"/>
  <c r="C67" i="15"/>
  <c r="C68" i="15"/>
  <c r="C115" i="14"/>
  <c r="C69" i="14"/>
  <c r="C68" i="14"/>
  <c r="C37" i="14"/>
  <c r="C67" i="13"/>
  <c r="C68" i="13"/>
  <c r="C26" i="13"/>
  <c r="B163" i="1"/>
  <c r="B162" i="1"/>
  <c r="B164" i="1"/>
  <c r="B165" i="1"/>
  <c r="C13" i="10"/>
  <c r="C12" i="8"/>
  <c r="D12" i="12" s="1"/>
  <c r="B52" i="1"/>
  <c r="B51" i="1"/>
  <c r="B50" i="1"/>
  <c r="B53" i="1"/>
  <c r="K99" i="1"/>
  <c r="G99" i="1"/>
  <c r="F99" i="1"/>
  <c r="B99" i="1"/>
  <c r="J99" i="1"/>
  <c r="I99" i="1"/>
  <c r="H99" i="1"/>
  <c r="E99" i="1"/>
  <c r="C99" i="1"/>
  <c r="D99" i="1"/>
  <c r="K29" i="1"/>
  <c r="G29" i="1"/>
  <c r="I29" i="1"/>
  <c r="F29" i="1"/>
  <c r="J29" i="1"/>
  <c r="H29" i="1"/>
  <c r="B29" i="1"/>
  <c r="E29" i="1"/>
  <c r="D29" i="1"/>
  <c r="C29" i="1"/>
  <c r="D42" i="7"/>
  <c r="H19" i="1"/>
  <c r="J19" i="1"/>
  <c r="E19" i="1"/>
  <c r="G19" i="1"/>
  <c r="B19" i="1"/>
  <c r="K19" i="1"/>
  <c r="I19" i="1"/>
  <c r="C19" i="1"/>
  <c r="F19" i="1"/>
  <c r="D19" i="1"/>
  <c r="C7" i="9"/>
  <c r="F42" i="11" s="1"/>
  <c r="H42" i="11" s="1"/>
  <c r="C74" i="6"/>
  <c r="D42" i="6"/>
  <c r="D61" i="7"/>
  <c r="D62" i="7" s="1"/>
  <c r="D59" i="7"/>
  <c r="D63" i="7"/>
  <c r="H79" i="1"/>
  <c r="D79" i="1"/>
  <c r="G79" i="1"/>
  <c r="B79" i="1"/>
  <c r="I79" i="1"/>
  <c r="K79" i="1"/>
  <c r="F79" i="1"/>
  <c r="J79" i="1"/>
  <c r="C79" i="1"/>
  <c r="E79" i="1"/>
  <c r="B203" i="1"/>
  <c r="C20" i="10" s="1"/>
  <c r="D20" i="10" s="1"/>
  <c r="E20" i="10" s="1"/>
  <c r="B55" i="10" s="1"/>
  <c r="B202" i="1"/>
  <c r="B204" i="1"/>
  <c r="B205" i="1"/>
  <c r="C10" i="8"/>
  <c r="B130" i="1"/>
  <c r="B133" i="1"/>
  <c r="B132" i="1"/>
  <c r="B131" i="1"/>
  <c r="C26" i="10" s="1"/>
  <c r="E26" i="10" s="1"/>
  <c r="F26" i="10" s="1"/>
  <c r="B62" i="1"/>
  <c r="B61" i="1"/>
  <c r="B60" i="1"/>
  <c r="B63" i="1"/>
  <c r="B40" i="1"/>
  <c r="B41" i="1"/>
  <c r="B43" i="1"/>
  <c r="B42" i="1"/>
  <c r="C8" i="9"/>
  <c r="F43" i="11" s="1"/>
  <c r="H43" i="11" s="1"/>
  <c r="C5" i="10"/>
  <c r="D5" i="10" s="1"/>
  <c r="E5" i="10" s="1"/>
  <c r="B36" i="10" s="1"/>
  <c r="C4" i="8"/>
  <c r="D4" i="12" s="1"/>
  <c r="D59" i="6"/>
  <c r="D63" i="6"/>
  <c r="D61" i="6"/>
  <c r="D62" i="6" s="1"/>
  <c r="C31" i="10" l="1"/>
  <c r="E31" i="10" s="1"/>
  <c r="F31" i="10" s="1"/>
  <c r="C6" i="9"/>
  <c r="F41" i="11" s="1"/>
  <c r="H41" i="11" s="1"/>
  <c r="C16" i="10"/>
  <c r="D16" i="10" s="1"/>
  <c r="E16" i="10" s="1"/>
  <c r="B51" i="10" s="1"/>
  <c r="F39" i="11"/>
  <c r="H39" i="11" s="1"/>
  <c r="C30" i="10"/>
  <c r="E30" i="10" s="1"/>
  <c r="F30" i="10" s="1"/>
  <c r="C89" i="15"/>
  <c r="C89" i="14"/>
  <c r="D13" i="10"/>
  <c r="E13" i="10" s="1"/>
  <c r="B48" i="10" s="1"/>
  <c r="C67" i="16"/>
  <c r="C68" i="16"/>
  <c r="C23" i="16"/>
  <c r="C24" i="16"/>
  <c r="C26" i="16" s="1"/>
  <c r="C28" i="15"/>
  <c r="C27" i="15"/>
  <c r="C29" i="15" s="1"/>
  <c r="D68" i="15" s="1"/>
  <c r="D67" i="15"/>
  <c r="C69" i="15"/>
  <c r="C72" i="14"/>
  <c r="C28" i="14"/>
  <c r="C27" i="14"/>
  <c r="C29" i="14" s="1"/>
  <c r="D89" i="14" s="1"/>
  <c r="C115" i="13"/>
  <c r="C69" i="13"/>
  <c r="C8" i="10"/>
  <c r="D8" i="10" s="1"/>
  <c r="E8" i="10" s="1"/>
  <c r="B43" i="10" s="1"/>
  <c r="C7" i="8"/>
  <c r="B20" i="1"/>
  <c r="B23" i="1"/>
  <c r="B22" i="1"/>
  <c r="B21" i="1"/>
  <c r="D60" i="6"/>
  <c r="D64" i="6" s="1"/>
  <c r="F36" i="11"/>
  <c r="H36" i="11" s="1"/>
  <c r="D10" i="12"/>
  <c r="B80" i="1"/>
  <c r="B81" i="1"/>
  <c r="B83" i="1"/>
  <c r="B82" i="1"/>
  <c r="C9" i="10"/>
  <c r="D9" i="10" s="1"/>
  <c r="E9" i="10" s="1"/>
  <c r="B44" i="10" s="1"/>
  <c r="C8" i="8"/>
  <c r="C9" i="8"/>
  <c r="C10" i="10"/>
  <c r="D10" i="10" s="1"/>
  <c r="E10" i="10" s="1"/>
  <c r="B45" i="10" s="1"/>
  <c r="D60" i="7"/>
  <c r="D64" i="7" s="1"/>
  <c r="D67" i="7" s="1"/>
  <c r="B103" i="1"/>
  <c r="B100" i="1"/>
  <c r="B102" i="1"/>
  <c r="B101" i="1"/>
  <c r="C10" i="9"/>
  <c r="F45" i="11" s="1"/>
  <c r="H45" i="11" s="1"/>
  <c r="C54" i="6"/>
  <c r="C56" i="6" s="1"/>
  <c r="C92" i="6" s="1"/>
  <c r="C54" i="7"/>
  <c r="C56" i="7" s="1"/>
  <c r="C92" i="7" s="1"/>
  <c r="B33" i="1"/>
  <c r="B32" i="1"/>
  <c r="B31" i="1"/>
  <c r="B30" i="1"/>
  <c r="D69" i="15" l="1"/>
  <c r="C91" i="14"/>
  <c r="D68" i="14"/>
  <c r="C115" i="16"/>
  <c r="C69" i="16"/>
  <c r="D46" i="15"/>
  <c r="D44" i="15"/>
  <c r="D42" i="15"/>
  <c r="D40" i="15"/>
  <c r="D84" i="15"/>
  <c r="D34" i="15"/>
  <c r="D43" i="15"/>
  <c r="D85" i="15"/>
  <c r="D45" i="15"/>
  <c r="D76" i="15"/>
  <c r="D70" i="15"/>
  <c r="D82" i="15"/>
  <c r="D71" i="15"/>
  <c r="D78" i="15"/>
  <c r="D47" i="15"/>
  <c r="D41" i="15"/>
  <c r="D87" i="15"/>
  <c r="D77" i="15"/>
  <c r="D86" i="15"/>
  <c r="D83" i="15"/>
  <c r="D33" i="15"/>
  <c r="D36" i="15"/>
  <c r="D90" i="15"/>
  <c r="D92" i="15"/>
  <c r="D89" i="15"/>
  <c r="C72" i="15"/>
  <c r="D44" i="14"/>
  <c r="D86" i="14"/>
  <c r="D41" i="14"/>
  <c r="D84" i="14"/>
  <c r="D77" i="14"/>
  <c r="D33" i="14"/>
  <c r="D34" i="14"/>
  <c r="D42" i="14"/>
  <c r="D85" i="14"/>
  <c r="D82" i="14"/>
  <c r="D47" i="14"/>
  <c r="D83" i="14"/>
  <c r="D76" i="14"/>
  <c r="D46" i="14"/>
  <c r="D43" i="14"/>
  <c r="D71" i="14"/>
  <c r="D45" i="14"/>
  <c r="D78" i="14"/>
  <c r="D40" i="14"/>
  <c r="D87" i="14"/>
  <c r="D70" i="14"/>
  <c r="D92" i="14"/>
  <c r="D36" i="14"/>
  <c r="D90" i="14"/>
  <c r="D67" i="14"/>
  <c r="D69" i="14"/>
  <c r="C27" i="13"/>
  <c r="C28" i="13"/>
  <c r="C72" i="13"/>
  <c r="C91" i="13" s="1"/>
  <c r="C93" i="7"/>
  <c r="D71" i="7"/>
  <c r="D69" i="7"/>
  <c r="D70" i="7"/>
  <c r="D68" i="7"/>
  <c r="C93" i="6"/>
  <c r="D71" i="6"/>
  <c r="D70" i="6"/>
  <c r="D69" i="6"/>
  <c r="D67" i="6"/>
  <c r="D68" i="6"/>
  <c r="D9" i="12"/>
  <c r="F35" i="11"/>
  <c r="H35" i="11" s="1"/>
  <c r="D8" i="12"/>
  <c r="F34" i="11"/>
  <c r="H34" i="11" s="1"/>
  <c r="C7" i="10"/>
  <c r="D7" i="10" s="1"/>
  <c r="E7" i="10" s="1"/>
  <c r="B42" i="10" s="1"/>
  <c r="C6" i="8"/>
  <c r="D7" i="12"/>
  <c r="F33" i="11"/>
  <c r="H33" i="11" s="1"/>
  <c r="C23" i="10"/>
  <c r="E23" i="10" s="1"/>
  <c r="F23" i="10" s="1"/>
  <c r="C12" i="10"/>
  <c r="D12" i="10" s="1"/>
  <c r="E12" i="10" s="1"/>
  <c r="B47" i="10" s="1"/>
  <c r="C11" i="8"/>
  <c r="D11" i="12" s="1"/>
  <c r="C5" i="8"/>
  <c r="C6" i="10"/>
  <c r="D6" i="10" s="1"/>
  <c r="E6" i="10" s="1"/>
  <c r="B41" i="10" s="1"/>
  <c r="C91" i="15" l="1"/>
  <c r="D35" i="15"/>
  <c r="D37" i="15" s="1"/>
  <c r="C61" i="15" s="1"/>
  <c r="D72" i="15"/>
  <c r="C117" i="15" s="1"/>
  <c r="C93" i="14"/>
  <c r="D91" i="14"/>
  <c r="D93" i="14"/>
  <c r="C118" i="14" s="1"/>
  <c r="D74" i="6"/>
  <c r="C94" i="6" s="1"/>
  <c r="C96" i="6"/>
  <c r="D81" i="6" s="1"/>
  <c r="C28" i="16"/>
  <c r="C27" i="16"/>
  <c r="C72" i="16"/>
  <c r="D79" i="15"/>
  <c r="D88" i="15"/>
  <c r="D48" i="15"/>
  <c r="C62" i="15" s="1"/>
  <c r="D88" i="14"/>
  <c r="D35" i="14"/>
  <c r="D37" i="14" s="1"/>
  <c r="C61" i="14" s="1"/>
  <c r="D48" i="14"/>
  <c r="C62" i="14" s="1"/>
  <c r="D72" i="14"/>
  <c r="C117" i="14" s="1"/>
  <c r="D79" i="14"/>
  <c r="C29" i="13"/>
  <c r="D91" i="13" s="1"/>
  <c r="C93" i="13"/>
  <c r="D74" i="7"/>
  <c r="C94" i="7" s="1"/>
  <c r="C96" i="7" s="1"/>
  <c r="F32" i="11"/>
  <c r="H32" i="11" s="1"/>
  <c r="D6" i="12"/>
  <c r="D5" i="12"/>
  <c r="F31" i="11"/>
  <c r="H31" i="11" s="1"/>
  <c r="H48" i="11" l="1"/>
  <c r="E52" i="11" s="1"/>
  <c r="C91" i="16"/>
  <c r="C93" i="16" s="1"/>
  <c r="D91" i="15"/>
  <c r="D93" i="15" s="1"/>
  <c r="C118" i="15" s="1"/>
  <c r="C93" i="15"/>
  <c r="C29" i="16"/>
  <c r="C64" i="15"/>
  <c r="C116" i="15" s="1"/>
  <c r="C64" i="14"/>
  <c r="C116" i="14" s="1"/>
  <c r="C120" i="14" s="1"/>
  <c r="D83" i="13"/>
  <c r="D78" i="13"/>
  <c r="D43" i="13"/>
  <c r="D41" i="13"/>
  <c r="D46" i="13"/>
  <c r="D44" i="13"/>
  <c r="D42" i="13"/>
  <c r="D40" i="13"/>
  <c r="D47" i="13"/>
  <c r="D87" i="13"/>
  <c r="D45" i="13"/>
  <c r="D34" i="13"/>
  <c r="D77" i="13"/>
  <c r="D71" i="13"/>
  <c r="D86" i="13"/>
  <c r="D33" i="13"/>
  <c r="D35" i="13" s="1"/>
  <c r="D37" i="13" s="1"/>
  <c r="C61" i="13" s="1"/>
  <c r="D85" i="13"/>
  <c r="D82" i="13"/>
  <c r="D84" i="13"/>
  <c r="D76" i="13"/>
  <c r="D79" i="13" s="1"/>
  <c r="D70" i="13"/>
  <c r="D36" i="13"/>
  <c r="D90" i="13"/>
  <c r="D92" i="13"/>
  <c r="D89" i="13"/>
  <c r="D67" i="13"/>
  <c r="D68" i="13"/>
  <c r="D69" i="13"/>
  <c r="D81" i="7"/>
  <c r="D82" i="6"/>
  <c r="C98" i="6" s="1"/>
  <c r="C120" i="15" l="1"/>
  <c r="D48" i="13"/>
  <c r="C62" i="13" s="1"/>
  <c r="C64" i="13"/>
  <c r="C116" i="13" s="1"/>
  <c r="B14" i="11"/>
  <c r="E14" i="11" s="1"/>
  <c r="B18" i="11"/>
  <c r="E18" i="11" s="1"/>
  <c r="B41" i="11"/>
  <c r="E41" i="11" s="1"/>
  <c r="B45" i="11"/>
  <c r="E45" i="11" s="1"/>
  <c r="B16" i="11"/>
  <c r="E16" i="11" s="1"/>
  <c r="B39" i="11"/>
  <c r="E39" i="11" s="1"/>
  <c r="B40" i="11"/>
  <c r="E40" i="11" s="1"/>
  <c r="B15" i="11"/>
  <c r="E15" i="11" s="1"/>
  <c r="B19" i="11"/>
  <c r="E19" i="11" s="1"/>
  <c r="B42" i="11"/>
  <c r="E42" i="11" s="1"/>
  <c r="B21" i="11"/>
  <c r="E21" i="11" s="1"/>
  <c r="B43" i="11"/>
  <c r="E43" i="11" s="1"/>
  <c r="B13" i="11"/>
  <c r="E13" i="11" s="1"/>
  <c r="B17" i="11"/>
  <c r="E17" i="11" s="1"/>
  <c r="B44" i="11"/>
  <c r="E44" i="11" s="1"/>
  <c r="C50" i="10"/>
  <c r="E50" i="10" s="1"/>
  <c r="F50" i="10" s="1"/>
  <c r="C52" i="10"/>
  <c r="E52" i="10" s="1"/>
  <c r="F52" i="10" s="1"/>
  <c r="C55" i="10"/>
  <c r="E55" i="10" s="1"/>
  <c r="F55" i="10" s="1"/>
  <c r="C53" i="10"/>
  <c r="E53" i="10" s="1"/>
  <c r="F53" i="10" s="1"/>
  <c r="C51" i="10"/>
  <c r="E51" i="10" s="1"/>
  <c r="F51" i="10" s="1"/>
  <c r="C49" i="10"/>
  <c r="E49" i="10" s="1"/>
  <c r="F49" i="10" s="1"/>
  <c r="C54" i="10"/>
  <c r="E54" i="10" s="1"/>
  <c r="F54" i="10" s="1"/>
  <c r="D88" i="13"/>
  <c r="D46" i="16"/>
  <c r="D44" i="16"/>
  <c r="D42" i="16"/>
  <c r="D40" i="16"/>
  <c r="D84" i="16"/>
  <c r="D34" i="16"/>
  <c r="D83" i="16"/>
  <c r="D41" i="16"/>
  <c r="D86" i="16"/>
  <c r="D71" i="16"/>
  <c r="D76" i="16"/>
  <c r="D85" i="16"/>
  <c r="D45" i="16"/>
  <c r="D47" i="16"/>
  <c r="D87" i="16"/>
  <c r="D43" i="16"/>
  <c r="D78" i="16"/>
  <c r="D82" i="16"/>
  <c r="D77" i="16"/>
  <c r="D33" i="16"/>
  <c r="D36" i="16"/>
  <c r="D90" i="16"/>
  <c r="D70" i="16"/>
  <c r="D92" i="16"/>
  <c r="D89" i="16"/>
  <c r="D67" i="16"/>
  <c r="D68" i="16"/>
  <c r="D69" i="16"/>
  <c r="D91" i="16"/>
  <c r="D105" i="15"/>
  <c r="D105" i="14"/>
  <c r="D72" i="13"/>
  <c r="C117" i="13" s="1"/>
  <c r="D93" i="13"/>
  <c r="C118" i="13" s="1"/>
  <c r="D82" i="7"/>
  <c r="B37" i="11"/>
  <c r="E37" i="11" s="1"/>
  <c r="B36" i="11"/>
  <c r="E36" i="11" s="1"/>
  <c r="B35" i="11"/>
  <c r="E35" i="11" s="1"/>
  <c r="B34" i="11"/>
  <c r="E34" i="11" s="1"/>
  <c r="B33" i="11"/>
  <c r="E33" i="11" s="1"/>
  <c r="B32" i="11"/>
  <c r="E32" i="11" s="1"/>
  <c r="B31" i="11"/>
  <c r="E31" i="11" s="1"/>
  <c r="D85" i="6"/>
  <c r="B47" i="11"/>
  <c r="B38" i="11"/>
  <c r="E38" i="11" s="1"/>
  <c r="B12" i="11"/>
  <c r="E12" i="11" s="1"/>
  <c r="B10" i="11"/>
  <c r="E10" i="11" s="1"/>
  <c r="B8" i="11"/>
  <c r="E8" i="11" s="1"/>
  <c r="B6" i="11"/>
  <c r="E6" i="11" s="1"/>
  <c r="B4" i="11"/>
  <c r="E4" i="11" s="1"/>
  <c r="C47" i="10"/>
  <c r="E47" i="10" s="1"/>
  <c r="F47" i="10" s="1"/>
  <c r="C45" i="10"/>
  <c r="E45" i="10" s="1"/>
  <c r="F45" i="10" s="1"/>
  <c r="C43" i="10"/>
  <c r="E43" i="10" s="1"/>
  <c r="F43" i="10" s="1"/>
  <c r="C41" i="10"/>
  <c r="E41" i="10" s="1"/>
  <c r="F41" i="10" s="1"/>
  <c r="C36" i="10"/>
  <c r="B7" i="11"/>
  <c r="E7" i="11" s="1"/>
  <c r="C46" i="10"/>
  <c r="E46" i="10" s="1"/>
  <c r="F46" i="10" s="1"/>
  <c r="D84" i="6"/>
  <c r="B30" i="11"/>
  <c r="E30" i="11" s="1"/>
  <c r="B5" i="11"/>
  <c r="E5" i="11" s="1"/>
  <c r="C48" i="10"/>
  <c r="E48" i="10" s="1"/>
  <c r="F48" i="10" s="1"/>
  <c r="D87" i="6"/>
  <c r="C44" i="10"/>
  <c r="E44" i="10" s="1"/>
  <c r="F44" i="10" s="1"/>
  <c r="D86" i="6"/>
  <c r="B11" i="11"/>
  <c r="E11" i="11" s="1"/>
  <c r="C42" i="10"/>
  <c r="E42" i="10" s="1"/>
  <c r="F42" i="10" s="1"/>
  <c r="B9" i="11"/>
  <c r="E9" i="11" s="1"/>
  <c r="C98" i="7"/>
  <c r="E20" i="11" l="1"/>
  <c r="D35" i="16"/>
  <c r="C120" i="13"/>
  <c r="D105" i="13" s="1"/>
  <c r="B25" i="11"/>
  <c r="E47" i="11"/>
  <c r="C52" i="11" s="1"/>
  <c r="E46" i="11"/>
  <c r="B52" i="11" s="1"/>
  <c r="G53" i="10"/>
  <c r="C25" i="11"/>
  <c r="G54" i="10"/>
  <c r="H54" i="10" s="1"/>
  <c r="B73" i="10" s="1"/>
  <c r="E18" i="12" s="1"/>
  <c r="F18" i="12" s="1"/>
  <c r="G55" i="10"/>
  <c r="H55" i="10" s="1"/>
  <c r="B74" i="10" s="1"/>
  <c r="E19" i="12" s="1"/>
  <c r="F19" i="12" s="1"/>
  <c r="G49" i="10"/>
  <c r="H49" i="10" s="1"/>
  <c r="B68" i="10" s="1"/>
  <c r="E13" i="12" s="1"/>
  <c r="F13" i="12" s="1"/>
  <c r="G52" i="10"/>
  <c r="G51" i="10"/>
  <c r="H51" i="10" s="1"/>
  <c r="B70" i="10" s="1"/>
  <c r="E15" i="12" s="1"/>
  <c r="F15" i="12" s="1"/>
  <c r="D93" i="16"/>
  <c r="C118" i="16" s="1"/>
  <c r="D37" i="16"/>
  <c r="C61" i="16" s="1"/>
  <c r="D48" i="16"/>
  <c r="C62" i="16" s="1"/>
  <c r="D79" i="16"/>
  <c r="D72" i="16"/>
  <c r="C117" i="16" s="1"/>
  <c r="D88" i="16"/>
  <c r="D106" i="15"/>
  <c r="C122" i="15" s="1"/>
  <c r="C30" i="12" s="1"/>
  <c r="D30" i="12" s="1"/>
  <c r="D106" i="14"/>
  <c r="C122" i="14" s="1"/>
  <c r="C29" i="12" s="1"/>
  <c r="E36" i="10"/>
  <c r="G36" i="10" s="1"/>
  <c r="D84" i="7"/>
  <c r="D86" i="7"/>
  <c r="D87" i="7"/>
  <c r="D85" i="7"/>
  <c r="G44" i="10"/>
  <c r="H44" i="10" s="1"/>
  <c r="G45" i="10"/>
  <c r="H45" i="10" s="1"/>
  <c r="G42" i="10"/>
  <c r="H42" i="10" s="1"/>
  <c r="D83" i="6"/>
  <c r="D88" i="6" s="1"/>
  <c r="C97" i="6" s="1"/>
  <c r="G47" i="10"/>
  <c r="H47" i="10" s="1"/>
  <c r="G48" i="10"/>
  <c r="G46" i="10"/>
  <c r="H46" i="10" s="1"/>
  <c r="G41" i="10"/>
  <c r="H41" i="10" s="1"/>
  <c r="E25" i="11" l="1"/>
  <c r="F25" i="11" s="1"/>
  <c r="D83" i="7"/>
  <c r="D88" i="7" s="1"/>
  <c r="C97" i="7" s="1"/>
  <c r="F52" i="11"/>
  <c r="G52" i="11" s="1"/>
  <c r="H53" i="10"/>
  <c r="B72" i="10" s="1"/>
  <c r="E17" i="12" s="1"/>
  <c r="F17" i="12" s="1"/>
  <c r="G50" i="10"/>
  <c r="H50" i="10" s="1"/>
  <c r="B69" i="10" s="1"/>
  <c r="E14" i="12" s="1"/>
  <c r="F14" i="12" s="1"/>
  <c r="H52" i="10"/>
  <c r="B71" i="10" s="1"/>
  <c r="E16" i="12" s="1"/>
  <c r="F16" i="12" s="1"/>
  <c r="C64" i="16"/>
  <c r="C116" i="16" s="1"/>
  <c r="C120" i="16" s="1"/>
  <c r="D109" i="15"/>
  <c r="D108" i="15"/>
  <c r="D110" i="15"/>
  <c r="D111" i="15"/>
  <c r="D110" i="14"/>
  <c r="D108" i="14"/>
  <c r="D111" i="14"/>
  <c r="D109" i="14"/>
  <c r="D106" i="13"/>
  <c r="B65" i="10"/>
  <c r="B66" i="10"/>
  <c r="D29" i="12"/>
  <c r="G43" i="10"/>
  <c r="H43" i="10" s="1"/>
  <c r="H48" i="10"/>
  <c r="B61" i="10"/>
  <c r="B64" i="10"/>
  <c r="B63" i="10"/>
  <c r="G25" i="11"/>
  <c r="H25" i="11" s="1"/>
  <c r="H36" i="10"/>
  <c r="I36" i="10" s="1"/>
  <c r="B60" i="10"/>
  <c r="H52" i="11" l="1"/>
  <c r="I52" i="11" s="1"/>
  <c r="B57" i="11" s="1"/>
  <c r="E11" i="12"/>
  <c r="F11" i="12" s="1"/>
  <c r="E5" i="12"/>
  <c r="F5" i="12" s="1"/>
  <c r="E8" i="12"/>
  <c r="F8" i="12" s="1"/>
  <c r="E10" i="12"/>
  <c r="F10" i="12" s="1"/>
  <c r="E9" i="12"/>
  <c r="F9" i="12" s="1"/>
  <c r="E6" i="12"/>
  <c r="F6" i="12" s="1"/>
  <c r="J36" i="10"/>
  <c r="B59" i="10" s="1"/>
  <c r="D105" i="16"/>
  <c r="D107" i="15"/>
  <c r="D112" i="15" s="1"/>
  <c r="C121" i="15" s="1"/>
  <c r="D107" i="14"/>
  <c r="D112" i="14" s="1"/>
  <c r="C121" i="14" s="1"/>
  <c r="C122" i="13"/>
  <c r="C28" i="12" s="1"/>
  <c r="D28" i="12" s="1"/>
  <c r="B23" i="12"/>
  <c r="C23" i="12" s="1"/>
  <c r="B56" i="11"/>
  <c r="B24" i="12"/>
  <c r="C24" i="12" s="1"/>
  <c r="B62" i="10"/>
  <c r="B67" i="10"/>
  <c r="E4" i="12" l="1"/>
  <c r="F4" i="12" s="1"/>
  <c r="E12" i="12"/>
  <c r="F12" i="12" s="1"/>
  <c r="E7" i="12"/>
  <c r="F7" i="12" s="1"/>
  <c r="C25" i="12"/>
  <c r="D106" i="16"/>
  <c r="C122" i="16" s="1"/>
  <c r="C31" i="12" s="1"/>
  <c r="D31" i="12" s="1"/>
  <c r="D32" i="12" s="1"/>
  <c r="D109" i="13"/>
  <c r="D108" i="13"/>
  <c r="D110" i="13"/>
  <c r="D111" i="13"/>
  <c r="F20" i="12" l="1"/>
  <c r="D109" i="16"/>
  <c r="D111" i="16"/>
  <c r="D110" i="16"/>
  <c r="D108" i="16"/>
  <c r="D107" i="13"/>
  <c r="D112" i="13" s="1"/>
  <c r="C121" i="13" s="1"/>
  <c r="D107" i="16" l="1"/>
  <c r="D112" i="16" s="1"/>
  <c r="C121" i="16" s="1"/>
</calcChain>
</file>

<file path=xl/sharedStrings.xml><?xml version="1.0" encoding="utf-8"?>
<sst xmlns="http://schemas.openxmlformats.org/spreadsheetml/2006/main" count="2624" uniqueCount="464">
  <si>
    <r>
      <rPr>
        <sz val="8"/>
        <color theme="1"/>
        <rFont val="Open Sans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b/>
        <sz val="8"/>
        <color theme="1"/>
        <rFont val="Open Sans"/>
      </rPr>
      <t>INSTRUÇÕES:</t>
    </r>
    <r>
      <rPr>
        <sz val="8"/>
        <color theme="1"/>
        <rFont val="Arial"/>
      </rPr>
      <t xml:space="preserve">
1) Preencha apenas as células em BRANCO com o Nome do Fornecedor/Fonte, a Descrição do objeto (Fornecedor) e o preço do objeto.</t>
    </r>
  </si>
  <si>
    <t>CFTV</t>
  </si>
  <si>
    <t>Switch 24 portas POE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</si>
  <si>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</si>
  <si>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</si>
  <si>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</si>
  <si>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</si>
  <si>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</si>
  <si>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</si>
  <si>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</si>
  <si>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</si>
  <si>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</si>
  <si>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</si>
  <si>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</si>
  <si>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</si>
  <si>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</si>
  <si>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</si>
  <si>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t>NFe - Painel Mapa de Preços do DF</t>
  </si>
  <si>
    <t>Techinn https://www.techinn.com/pt/zyxel-switch-24p-gbe-poe-l2-managed-4x10g/137940514/p?utm_source=google_products&amp;utm_medium=merchant&amp;id_producte=12377936&amp;country=br</t>
  </si>
  <si>
    <t>Connection https://www.connection.com/product/ruckus-ruckus-brocade-icx-7150-switch-24x-10-1/icx7150-24p-2x10g/35617086</t>
  </si>
  <si>
    <t>PE nº: 34/2020
UASG: 974004
CÂMARA LEGISLATIVA DO DISTRITO FEDERAL
MaxVideo Comércio e Serviços Ltda EPP</t>
  </si>
  <si>
    <t>Descrição do objeto (Fornecedor)</t>
  </si>
  <si>
    <t>SWITCH RUCKUS ICX 7150-24P</t>
  </si>
  <si>
    <t>Zyxel Switch 24P GBE POE L2 Managed 4X10G</t>
  </si>
  <si>
    <t>ARUBA 
SWITCH 1930/24G</t>
  </si>
  <si>
    <t>Modelos: ZYXEL XGS2210-28HP OU RUCKUS/ ICX7150-24P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</si>
  <si>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</si>
  <si>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</si>
  <si>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</si>
  <si>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</si>
  <si>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</si>
  <si>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t>Dispositivo de gerenciamento e gravação de video - tipo I</t>
  </si>
  <si>
    <t>EZTEK   https://www.eztek.com.au/products/cctv/nvr/32-channel-nvr-and-more/ds-9664ni-i7</t>
  </si>
  <si>
    <r>
      <rPr>
        <sz val="8"/>
        <color theme="1"/>
        <rFont val="Open Sans"/>
      </rPr>
      <t xml:space="preserve">Suverilance Video  </t>
    </r>
    <r>
      <rPr>
        <u/>
        <sz val="8"/>
        <color rgb="FF1155CC"/>
        <rFont val="Open Sans"/>
      </rPr>
      <t>https://www.surveillance-video.com/network-ds-9664ni-i8.html</t>
    </r>
    <r>
      <rPr>
        <sz val="8"/>
        <color theme="1"/>
        <rFont val="Open Sans"/>
      </rPr>
      <t xml:space="preserve">   </t>
    </r>
  </si>
  <si>
    <t>Modelos: MICRODIGITAL MDR-I064X-16-V2 OU EAGLEVISION/ENVKD-6416</t>
  </si>
  <si>
    <t>Câmera dome fixa I</t>
  </si>
  <si>
    <t>B&amp;H Photo-Video-Audio https://www.bhphotovideo.com/c/product/1549780-REG/vivotek_fd9368_htv_2mp_outdoor_dome_network.html</t>
  </si>
  <si>
    <r>
      <rPr>
        <sz val="8"/>
        <color theme="1"/>
        <rFont val="Open Sans"/>
      </rPr>
      <t xml:space="preserve">A1 Security Cameras   </t>
    </r>
    <r>
      <rPr>
        <u/>
        <sz val="8"/>
        <color rgb="FF000000"/>
        <rFont val="Open Sans"/>
      </rPr>
      <t>https://www.a1securitycameras.com/vivotek-fd8367a-v.html</t>
    </r>
  </si>
  <si>
    <t>122 Security Products https://www.123securityproducts.com/fd8367a-v.html</t>
  </si>
  <si>
    <r>
      <rPr>
        <sz val="8"/>
        <color theme="1"/>
        <rFont val="Open Sans"/>
      </rPr>
      <t xml:space="preserve">123 Security Products </t>
    </r>
    <r>
      <rPr>
        <u/>
        <sz val="8"/>
        <color rgb="FF1155CC"/>
        <rFont val="Open Sans"/>
      </rPr>
      <t>https://www.123securityproducts.com/fd8367a-v.html</t>
    </r>
    <r>
      <rPr>
        <sz val="8"/>
        <color theme="1"/>
        <rFont val="Open Sans"/>
      </rPr>
      <t xml:space="preserve"> </t>
    </r>
  </si>
  <si>
    <t>Câmera Dome Fixa I - resolução mínima de 2 MP, codec de compressão H.265, H.264, MJPEG, suporte para visualização</t>
  </si>
  <si>
    <t>Camera Vivotek FD8367A-V</t>
  </si>
  <si>
    <t xml:space="preserve">Modelos: VIVOTEK FD8367A-V </t>
  </si>
  <si>
    <t>Câmera dome fixa II</t>
  </si>
  <si>
    <t>B&amp;H Photo-Video-Audio https://www.bhphotovideo.com/c/product/1578020-REG/vivotek_fd9366_hvf2_c_series_fd9366_hv_2mp.html</t>
  </si>
  <si>
    <r>
      <rPr>
        <sz val="8"/>
        <color theme="1"/>
        <rFont val="Open Sans"/>
      </rPr>
      <t xml:space="preserve">A1 Security Cameras  </t>
    </r>
    <r>
      <rPr>
        <u/>
        <sz val="8"/>
        <color rgb="FF1155CC"/>
        <rFont val="Open Sans"/>
      </rPr>
      <t>https://www.a1securitycameras.com/vivotek-fd8366-v-2.8mm.html</t>
    </r>
    <r>
      <rPr>
        <sz val="8"/>
        <color theme="1"/>
        <rFont val="Open Sans"/>
      </rPr>
      <t xml:space="preserve">   </t>
    </r>
  </si>
  <si>
    <t>Câmera Dome Fixa II - resolução mínima de 3 MP, codec de compressão H.265, H.264, MJPEG, suporte para visualização</t>
  </si>
  <si>
    <t>Modelos: VIVOTEK FD8366-V</t>
  </si>
  <si>
    <t>Câmera bullet ip 2mp lente fixa 3.6mm</t>
  </si>
  <si>
    <t>B&amp;H Photo-Video-Audio https://www.bhphotovideo.com/c/product/1452329-REG/vivotek_fd9367_htv_fd9367_ir_in_outdoor_dome.html</t>
  </si>
  <si>
    <r>
      <rPr>
        <sz val="8"/>
        <color theme="1"/>
        <rFont val="Open Sans"/>
      </rPr>
      <t xml:space="preserve">A1 Security Cameras </t>
    </r>
    <r>
      <rPr>
        <u/>
        <sz val="8"/>
        <color rgb="FF1155CC"/>
        <rFont val="Open Sans"/>
      </rPr>
      <t>https://www.a1securitycameras.com/vivotek-ib9367-eh.html</t>
    </r>
    <r>
      <rPr>
        <sz val="8"/>
        <color theme="1"/>
        <rFont val="Open Sans"/>
      </rPr>
      <t xml:space="preserve">    </t>
    </r>
  </si>
  <si>
    <t>Câmera Bullet IP 2 MP, lente fixa de 3.6mm, codec de compressão H.265, H.264, MJPEG, suporte para visualização</t>
  </si>
  <si>
    <t>Modelos: VIVOTEK IB9367-H</t>
  </si>
  <si>
    <t>Câmera bullet varifocal</t>
  </si>
  <si>
    <t xml:space="preserve">CCTV Camera Pros </t>
  </si>
  <si>
    <t xml:space="preserve">A1 Security Cameras </t>
  </si>
  <si>
    <t>A2Z Security Cameras</t>
  </si>
  <si>
    <t>Câmera Bullet Varifocal, resolução de 3 MP, codec de cmpressão H.265, H.264, MJPEG, suporte para visualização</t>
  </si>
  <si>
    <t>Modelos: VIVOTEK IB9371-HT</t>
  </si>
  <si>
    <t>Câmera speed dome ip 2 mp zoom 30x infravermelho varifocal para 150 mts</t>
  </si>
  <si>
    <t>Voip Supply https://www.voipsupply.com/vivotek-sd9364-ehl-v2-dome-camera?__cf_chl_jschl_tk__=f43d3ef1d321f6da85efa64db0bb456afde43dde-1612793927-0-AUF0BYTDAyzFt4K2wLwvzy7GLa9n26YnrrPgfoVHS0FBoDYqN1jZ-xFbzny01_o7tGtQ-XhbGjIVk2CKWA3u4uHLnkKBWhLevDx-aNnVvSWvf12AGwaLstcWJGt5tV-HuM9HX69EeTx6zJs47tok2CXyfStKnWz6Xn1c_gBUofeJXEFyLby5SGC_HaEh3Vl4TlbxcxQmgv8fOv8oBNI59aqwfhwhlS2zL96-vXVkisBSeWfbufV6bD0aHmhSnyNV5j0K_yIRSdkA4LvDKklOWMAs2Z2TBitmUDzaNIQe6W7sjQhWk-wKb2IgpqoOXxgVJKha-OPPBak-7-b32QlBEQ2-5wyPBTqF-_AE-hsBbp-t</t>
  </si>
  <si>
    <r>
      <rPr>
        <sz val="8"/>
        <color theme="1"/>
        <rFont val="Open Sans"/>
      </rPr>
      <t xml:space="preserve">Suverilance - Video   </t>
    </r>
    <r>
      <rPr>
        <u/>
        <sz val="8"/>
        <color rgb="FF1155CC"/>
        <rFont val="Open Sans"/>
      </rPr>
      <t>https://www.surveillance-video.com/camera-sd9364-ehl.html</t>
    </r>
    <r>
      <rPr>
        <sz val="8"/>
        <color theme="1"/>
        <rFont val="Open Sans"/>
      </rPr>
      <t xml:space="preserve">   </t>
    </r>
  </si>
  <si>
    <r>
      <rPr>
        <sz val="8"/>
        <color theme="1"/>
        <rFont val="Open Sans"/>
      </rPr>
      <t xml:space="preserve">IPCAM Shop   </t>
    </r>
    <r>
      <rPr>
        <u/>
        <sz val="8"/>
        <color rgb="FF1155CC"/>
        <rFont val="Open Sans"/>
      </rPr>
      <t>https://www.ipcam-shop.nl/vivotek-sd9364-ehl.html</t>
    </r>
    <r>
      <rPr>
        <sz val="8"/>
        <color theme="1"/>
        <rFont val="Open Sans"/>
      </rPr>
      <t xml:space="preserve">    </t>
    </r>
  </si>
  <si>
    <t>VIVOTEK/SD9364-EHL</t>
  </si>
  <si>
    <t>Modelos: VIVOTEK SD9364-EHL</t>
  </si>
  <si>
    <t>Mesa de operação</t>
  </si>
  <si>
    <r>
      <rPr>
        <sz val="8"/>
        <color theme="1"/>
        <rFont val="Open Sans"/>
      </rPr>
      <t xml:space="preserve">B&amp;H Photo-Video-Audio </t>
    </r>
    <r>
      <rPr>
        <u/>
        <sz val="8"/>
        <color rgb="FF1155CC"/>
        <rFont val="Open Sans"/>
      </rPr>
      <t>https://www.bhphotovideo.com/c/product/1338473-REG/vivotek_aj_002_usb_joystick.html</t>
    </r>
    <r>
      <rPr>
        <sz val="8"/>
        <color theme="1"/>
        <rFont val="Open Sans"/>
      </rPr>
      <t xml:space="preserve">      Eletromalu </t>
    </r>
    <r>
      <rPr>
        <u/>
        <sz val="8"/>
        <color rgb="FF1155CC"/>
        <rFont val="Open Sans"/>
      </rPr>
      <t>https://www.eletromalu.com.br/monitor-lg-49-profissional-49uh7f-video-wall-ips-700nits-247-borda-fina?gclid=Cj0KCQjwuMuRBhCJARIsAHXdnqOEFi4S0Nf1FA-zMz0ZB0L-mzdGNJVfSEORrMMxg3qvfNU7VOCmfm8aAsjIEALw_wcB</t>
    </r>
    <r>
      <rPr>
        <sz val="8"/>
        <color theme="1"/>
        <rFont val="Open Sans"/>
      </rPr>
      <t xml:space="preserve">    
</t>
    </r>
  </si>
  <si>
    <r>
      <rPr>
        <u/>
        <sz val="8"/>
        <color rgb="FF000000"/>
        <rFont val="Arial"/>
      </rPr>
      <t xml:space="preserve">JOystick </t>
    </r>
    <r>
      <rPr>
        <u/>
        <sz val="8"/>
        <color rgb="FF0563C1"/>
        <rFont val="Arial"/>
      </rPr>
      <t>Surveillance-Video https://www.surveillance-video.com/accessory-aj-002.html</t>
    </r>
    <r>
      <rPr>
        <u/>
        <sz val="8"/>
        <color rgb="FF000000"/>
        <rFont val="Arial"/>
      </rPr>
      <t xml:space="preserve">   Monitor </t>
    </r>
    <r>
      <rPr>
        <u/>
        <sz val="8"/>
        <color rgb="FF1155CC"/>
        <rFont val="Arial"/>
      </rPr>
      <t>https://www.shoptime.com.br/produto/4533312293?epar=bp_pl_px_go_pmax_geral&amp;opn=GOOGLEXML&amp;WT.srch=1&amp;gclid=Cj0KCQjwuMuRBhCJARIsAHXdnqP-DESnOeNaQFM9_Bl5CNAV9f0DUYwtEW0FZF6y1i4kS-sPZTqYBNIaAjqtEALw_wcB</t>
    </r>
    <r>
      <rPr>
        <u/>
        <sz val="8"/>
        <color rgb="FF000000"/>
        <rFont val="Arial"/>
      </rPr>
      <t xml:space="preserve">    </t>
    </r>
  </si>
  <si>
    <r>
      <rPr>
        <sz val="8"/>
        <color theme="1"/>
        <rFont val="Open Sans"/>
      </rPr>
      <t xml:space="preserve">Joystick </t>
    </r>
    <r>
      <rPr>
        <u/>
        <sz val="8"/>
        <color rgb="FF1155CC"/>
        <rFont val="Open Sans"/>
      </rPr>
      <t>https://www.b2btechsupply.com/aj-002-vivotek-29-key-usb-joystick/</t>
    </r>
    <r>
      <rPr>
        <sz val="8"/>
        <color theme="1"/>
        <rFont val="Open Sans"/>
      </rPr>
      <t xml:space="preserve">   Monitor   </t>
    </r>
    <r>
      <rPr>
        <u/>
        <sz val="8"/>
        <color rgb="FF1155CC"/>
        <rFont val="Open Sans"/>
      </rPr>
      <t>https://www.americanas.com.br/produto/4533312293?epar=bp_pl_00_go_geral_pmax&amp;opn=YSMESP&amp;WT.srch=1&amp;gclid=Cj0KCQjwuMuRBhCJARIsAHXdnqNbnEQcuuXUPU2m8oy0By_jITaq1L_sF2FG8oQtm4yReSrf4r0nGkYaApGhEALw_wcB</t>
    </r>
    <r>
      <rPr>
        <sz val="8"/>
        <color theme="1"/>
        <rFont val="Open Sans"/>
      </rPr>
      <t xml:space="preserve">  </t>
    </r>
  </si>
  <si>
    <t>Modelos: VIVOTEK/AJ-0002 + 4 monitores LG/ 49SM5D</t>
  </si>
  <si>
    <t>Disco rígido de alta capacidade para nvr</t>
  </si>
  <si>
    <r>
      <rPr>
        <sz val="8"/>
        <color theme="1"/>
        <rFont val="Open Sans"/>
      </rPr>
      <t xml:space="preserve">Kabum    </t>
    </r>
    <r>
      <rPr>
        <u/>
        <sz val="8"/>
        <color rgb="FF1155CC"/>
        <rFont val="Open Sans"/>
      </rPr>
      <t>https://www.kabum.com.br/produto/114923/hd-wd-red-nas-4tb-3-5-sata-wd40efax?gclid=Cj0KCQjwuMuRBhCJARIsAHXdnqOMjXMn9GOg1tGD1JNdu2gtHofQCtghkd_oNiK0AEDUQ7U_tsoUjEIaAvaMEALw_wcB</t>
    </r>
    <r>
      <rPr>
        <sz val="8"/>
        <color theme="1"/>
        <rFont val="Open Sans"/>
      </rPr>
      <t xml:space="preserve">  </t>
    </r>
  </si>
  <si>
    <r>
      <rPr>
        <sz val="8"/>
        <color theme="1"/>
        <rFont val="Open Sans"/>
      </rPr>
      <t xml:space="preserve">WAZ </t>
    </r>
    <r>
      <rPr>
        <u/>
        <sz val="8"/>
        <color rgb="FF1155CC"/>
        <rFont val="Open Sans"/>
      </rPr>
      <t>https://www.waz.com.br/hd-4-000gb-4tb-5-400rpm-sata3-3-5pol-western-digital-red-wd40efrx-html/p?idsku=109547&amp;gclid=Cj0KCQjwuMuRBhCJARIsAHXdnqNaz6psKpZS1I0mFaW8ZdV7Zjw_XE8bfyPaj2eKSoaKnQHro5ojgwAaAhH-EALw_wcB</t>
    </r>
    <r>
      <rPr>
        <sz val="8"/>
        <color theme="1"/>
        <rFont val="Open Sans"/>
      </rPr>
      <t xml:space="preserve">  </t>
    </r>
  </si>
  <si>
    <t>Disco rígido de alta capacidade para NVR, possuir interface SATA 6 GB/s, 3.5 polegadas, capacidade de 4TB, cachê de 64MB</t>
  </si>
  <si>
    <t>HD WD Red NAS, 4TB, 3.5´, SATA - WD40EFAX</t>
  </si>
  <si>
    <t>HD 4TB SATA3 Western Digital Red - WD40EFRX (3,5pol, 6Gb/s, 5.400 RPM, 64MB Cache)</t>
  </si>
  <si>
    <t>Modelos: WESTERN DIGITAL WD4001FFSX</t>
  </si>
  <si>
    <t>Cabo coaxial 4mm 80% malha com alimentação</t>
  </si>
  <si>
    <t xml:space="preserve">Atacado das Câmeras </t>
  </si>
  <si>
    <t xml:space="preserve">Extra </t>
  </si>
  <si>
    <t>Lojas Americanas</t>
  </si>
  <si>
    <t>https://www.atacadodascameras.com.br/cabo-coaxial-4mm-flexivel-bipolar-80-malha-cobre-telecam</t>
  </si>
  <si>
    <t>https://www.extra.com.br/MaterialparaConstrucao/SegurancaFerramentas/acessoriosparaseguranca/cabo-coaxial-bipolar-4mm-80-malha-para-cftv-rolo-100-mts-1500777855.html?IdSku=1500777855</t>
  </si>
  <si>
    <t>https://www.americanas.com.br/produto/2407697735?epar=bp_pl_00_go_infacess_pmax_geral&amp;opn=YSMESP&amp;WT.srch=1&amp;gclid=Cj0KCQjwuMuRBhCJARIsAHXdnqPnRdkuIJt9JTlgH5aRrb7VcBdPFK6BI-sGF2DK-ILjvtvsv06ZCHcaApVFEALw_wcB</t>
  </si>
  <si>
    <t>Conector BNC</t>
  </si>
  <si>
    <t xml:space="preserve">CFTV Clube </t>
  </si>
  <si>
    <t>Bau da Eletrônica</t>
  </si>
  <si>
    <t>https://www.cftvclube.com.br/acessorios-de-cftv/conectores-para-cftv/conector-bnc-macho-com-borne?parceiro=2410</t>
  </si>
  <si>
    <t>https://www.baudaeletronica.com.br/conector-bnc-com-mola.html?gclid=Cj0KCQjwuMuRBhCJARIsAHXdnqMWhGzs-SNec_d-w8azK1FhTEEQQ5eBj-GK6jziVWYUcz1wOyjQALoaAgpwEALw_wcB</t>
  </si>
  <si>
    <t>Conector P4</t>
  </si>
  <si>
    <t xml:space="preserve">Leroy Merlin </t>
  </si>
  <si>
    <t xml:space="preserve">Lojas Americanas </t>
  </si>
  <si>
    <t>https://www.leroymerlin.com.br/conector-p4-macho-a-santos_88543434?store_code=23</t>
  </si>
  <si>
    <t>https://www.americanas.com.br/produto/75945696?pfm_carac=conector-p4-macho&amp;pfm_index=7&amp;pfm_page=search&amp;pfm_pos=grid&amp;pfm_type=search_page</t>
  </si>
  <si>
    <t>Fonte de alimentaçao 12V 1A</t>
  </si>
  <si>
    <t>Magazine Luiza</t>
  </si>
  <si>
    <t>Amazon</t>
  </si>
  <si>
    <t>https://www.magazineluiza.com.br/fontes-12v-1a-bivolt-para-camera-de-seguranca-cftv-xtronix/p/be4002h8g6/cj/fnta/?&amp;seller_id=elitesegurancaeletronica&amp;utm_source=google&amp;utm_medium=pla&amp;utm_campaign=&amp;partner_id=61743&amp;gclid=Cj0KCQjwuMuRBhCJARIsAHXdnqO5fbnNG8UBxaaAicSye9PwN903i8mcAdLdL989_-am7tZdMtOqzMoaAktAEALw_wcB&amp;gclsrc=aw.ds</t>
  </si>
  <si>
    <t>https://www.amazon.com.br/Fonte-Bivolt-Estabilizada-para-C%C3%A2meras/dp/B082WLRJNP/ref=asc_df_B082WLRJNP/?tag=googleshopp00-20&amp;linkCode=df0&amp;hvadid=379713259338&amp;hvpos=&amp;hvnetw=g&amp;hvrand=16892389635149736434&amp;hvpone=&amp;hvptwo=&amp;hvqmt=&amp;hvdev=c&amp;hvdvcmdl=&amp;hvlocint=&amp;hvlocphy=1001541&amp;hvtargid=pla-1171436765937&amp;psc=1</t>
  </si>
  <si>
    <t>Alarmes</t>
  </si>
  <si>
    <t>Central alarme</t>
  </si>
  <si>
    <t>Grupo MGA</t>
  </si>
  <si>
    <t>WA Distribuidora de Tecnologia</t>
  </si>
  <si>
    <t>MGA Virtual</t>
  </si>
  <si>
    <t>Central de Alarme Evo 192</t>
  </si>
  <si>
    <t>Central de Alarme de 192 zonas Evo 192 Paradox</t>
  </si>
  <si>
    <t>Central De Alarme Evo 192 Paradox</t>
  </si>
  <si>
    <t>Detector IVP externo</t>
  </si>
  <si>
    <t xml:space="preserve">Upper SEG </t>
  </si>
  <si>
    <t>Tudo Forte</t>
  </si>
  <si>
    <t>Kabum</t>
  </si>
  <si>
    <t>Sensor IVP Infravermelho</t>
  </si>
  <si>
    <t>Sensor Externo de Presença de Infravermelho IVP 3000 MW EX Intelbras</t>
  </si>
  <si>
    <t>Sensor Alarme Passivo Infra Externo Intelbras Ivp 3000 MW Ex</t>
  </si>
  <si>
    <t>Detector IVP interno</t>
  </si>
  <si>
    <t>Eletrônica Santana</t>
  </si>
  <si>
    <t xml:space="preserve">Empório das Câmeras </t>
  </si>
  <si>
    <t>Sensor de Presença Infravermelho Interno IVP 3000 MW Intelbras</t>
  </si>
  <si>
    <t>Sensor de Presença Infravermelho IVP 4101 PET Smart Sem Fio Passivo</t>
  </si>
  <si>
    <t>Sensor de Preença Infravermelho IVP 4101 PET Smart Sem Fio Passivo</t>
  </si>
  <si>
    <t>Detector IVA</t>
  </si>
  <si>
    <t>Compre CFTV</t>
  </si>
  <si>
    <t>Upper SEG</t>
  </si>
  <si>
    <t>TudoForte</t>
  </si>
  <si>
    <t>Sensor Ativo Intelbras Iva 3070 X</t>
  </si>
  <si>
    <t xml:space="preserve">Sensor Infravermelho Barreira IVA Ativo Alcance </t>
  </si>
  <si>
    <t>Sensor de Barreira Infravermelho Ativo IVA 5040 AT</t>
  </si>
  <si>
    <t>Refletor</t>
  </si>
  <si>
    <t>PE:10/2022. UASG: 981547</t>
  </si>
  <si>
    <t>PE:10/2022. UASG: 981548</t>
  </si>
  <si>
    <t>PE: 2508/2021. UASG: 943001</t>
  </si>
  <si>
    <t>Refletor LED 50W</t>
  </si>
  <si>
    <t xml:space="preserve">Refletor LED 100W </t>
  </si>
  <si>
    <t>Refletor de LED 50W bivolt, temperatura da luz: 6500K</t>
  </si>
  <si>
    <t>Caixa de som outdoor</t>
  </si>
  <si>
    <t>Audio Prime</t>
  </si>
  <si>
    <t>Ht Click</t>
  </si>
  <si>
    <t>Pro Audio</t>
  </si>
  <si>
    <t>Caixa de Som Frahm HS 5" Telar Chanfrado Outdoor Preta Par 120w</t>
  </si>
  <si>
    <t>Caixa Outdoor JBL Control One - Par Preto</t>
  </si>
  <si>
    <t>Caixa Acústica 6" Branca HS-6 - Frahm</t>
  </si>
  <si>
    <t>Sirene</t>
  </si>
  <si>
    <t>Visio  Shop</t>
  </si>
  <si>
    <t>Estrela 10</t>
  </si>
  <si>
    <t>Connect Parts</t>
  </si>
  <si>
    <t>Sinalizador Audio Visual Convencional SAV 420C Intelbras</t>
  </si>
  <si>
    <t>Sirene para Monitoramento e Incêndio - 24v - DNI 4206</t>
  </si>
  <si>
    <t>Sirene para Monitoramento e incêndio - 12/24V - DNI 4325</t>
  </si>
  <si>
    <t>Discriminação dos Serviços</t>
  </si>
  <si>
    <t>A</t>
  </si>
  <si>
    <t>Data de apresentação da proposta</t>
  </si>
  <si>
    <t>B</t>
  </si>
  <si>
    <t>Município</t>
  </si>
  <si>
    <t>Brasília-DF</t>
  </si>
  <si>
    <t>C</t>
  </si>
  <si>
    <t>Ano do Acordo, Convenção ou Dissídio Coletivo</t>
  </si>
  <si>
    <t>D</t>
  </si>
  <si>
    <t xml:space="preserve">Nº de meses de execução contratual </t>
  </si>
  <si>
    <t>12 Meses</t>
  </si>
  <si>
    <t>Identificação do Serviço</t>
  </si>
  <si>
    <t>Tipo de Serviço</t>
  </si>
  <si>
    <t>Unidade de Medida</t>
  </si>
  <si>
    <t>Quantidade total a contratar (em função da unidade de medida)</t>
  </si>
  <si>
    <t>Vigilância</t>
  </si>
  <si>
    <t>Posto</t>
  </si>
  <si>
    <t>Dados para composição dos custos referentes à mão-de-obra</t>
  </si>
  <si>
    <t>Tipo de serviço (mesmo serviço com características distintas)</t>
  </si>
  <si>
    <t>Vigilância diurna</t>
  </si>
  <si>
    <t>Classificação Brasileira de Ocupações (CBO)</t>
  </si>
  <si>
    <t>5173-30</t>
  </si>
  <si>
    <t xml:space="preserve">Salário Nominativo da Categoria Profissional </t>
  </si>
  <si>
    <t>Categoria profissional (vinculada à execução contratual)</t>
  </si>
  <si>
    <t>Vigilante Diurno 12x36</t>
  </si>
  <si>
    <t>Data base da categoria (dia/mês/ano)</t>
  </si>
  <si>
    <t>01º/jan</t>
  </si>
  <si>
    <t>Registro Acordo Coletivo</t>
  </si>
  <si>
    <t>DF000101/2022</t>
  </si>
  <si>
    <t>Módulo 1 - Composição da Remuneração</t>
  </si>
  <si>
    <t>Composição da Remuneração</t>
  </si>
  <si>
    <t>Valor (R$)</t>
  </si>
  <si>
    <t>Salário-Base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</si>
  <si>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</si>
  <si>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</si>
  <si>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</si>
  <si>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</si>
  <si>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</si>
  <si>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</si>
  <si>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</si>
  <si>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</si>
  <si>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</si>
  <si>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</si>
  <si>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</si>
  <si>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</si>
  <si>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</si>
  <si>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</si>
  <si>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</si>
  <si>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</si>
  <si>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</si>
  <si>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</si>
  <si>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</si>
  <si>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</si>
  <si>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</si>
  <si>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</si>
  <si>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</si>
  <si>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</si>
  <si>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</si>
  <si>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</si>
  <si>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</si>
  <si>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</si>
  <si>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</si>
  <si>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</si>
  <si>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</si>
  <si>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</si>
  <si>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ok</t>
  </si>
  <si>
    <t>Auxílio-Refeição/Alimentação</t>
  </si>
  <si>
    <t>Plano de Saúde</t>
  </si>
  <si>
    <t>Fundo Social e Odontológico</t>
  </si>
  <si>
    <t>Seguro de vida</t>
  </si>
  <si>
    <t>Quadro-Resumo do Módulo 2 - Encargos e Benefícios anuais, mensais e diários</t>
  </si>
  <si>
    <t>Encargos e Benefícios Anuais, Mensais e Diários</t>
  </si>
  <si>
    <t>13º (décimo terceiro) Salário e Adicional de Férias</t>
  </si>
  <si>
    <t>Módulo 3 - Provisão para Rescisão</t>
  </si>
  <si>
    <t>Provisão para Rescisão</t>
  </si>
  <si>
    <t>Aviso Prévio Indenizado - Execução</t>
  </si>
  <si>
    <t>Incidência do FGTS sobre o Aviso Prévio Indenizado</t>
  </si>
  <si>
    <t>Aviso Prévio Trabalhado - término do contrato</t>
  </si>
  <si>
    <t>Incidência dos encargos do submódulo 2.2 sobre o Aviso Prévio Trabalhado</t>
  </si>
  <si>
    <t>Multa do FGTS nas rescisões sem justa causa</t>
  </si>
  <si>
    <t>Módulo 4 - Custo de Reposição do Profissional Ausente</t>
  </si>
  <si>
    <t>Custo de reposição do profissional ausente</t>
  </si>
  <si>
    <t>Férias</t>
  </si>
  <si>
    <t>Ausências Legais</t>
  </si>
  <si>
    <t>Licença Paternidade</t>
  </si>
  <si>
    <t>Ausência por acidente de trabalho</t>
  </si>
  <si>
    <t>Licença maternidade</t>
  </si>
  <si>
    <t>Intervalo para repouso e alimentação</t>
  </si>
  <si>
    <t>Módulo 5 - Insumos Diversos</t>
  </si>
  <si>
    <t>Insumos Diversos</t>
  </si>
  <si>
    <t>Uniformes</t>
  </si>
  <si>
    <t>Módulo 6 - Custos Indiretos, Tributos e Lucro</t>
  </si>
  <si>
    <t>Custos Indiretos, Tributos e Lucro</t>
  </si>
  <si>
    <t>Custos Indiretos</t>
  </si>
  <si>
    <t>Lucro</t>
  </si>
  <si>
    <t>Tributos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</si>
  <si>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</si>
  <si>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</si>
  <si>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</si>
  <si>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</si>
  <si>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</si>
  <si>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Vigilância noturna</t>
  </si>
  <si>
    <t>Supervisor Diurno 12x36</t>
  </si>
  <si>
    <t>Supervisor Noturno 12x36</t>
  </si>
  <si>
    <t>Tipo de Posto: Técnico</t>
  </si>
  <si>
    <t>SINDISERVIÇOS DF00038/2021 - 2021/2021</t>
  </si>
  <si>
    <t>Manutenção de equipamentos</t>
  </si>
  <si>
    <t>Técnico</t>
  </si>
  <si>
    <t>9513-05</t>
  </si>
  <si>
    <t>DF00038/2021</t>
  </si>
  <si>
    <t>Adicional de Periculosidade</t>
  </si>
  <si>
    <t>Assistência Odontológica</t>
  </si>
  <si>
    <t>Assistência Funeral</t>
  </si>
  <si>
    <t>Tipo de Posto: Engenheiro eletricista</t>
  </si>
  <si>
    <t>Engenheiro</t>
  </si>
  <si>
    <t>Engenheiro eletricista</t>
  </si>
  <si>
    <t>Equipamentos de CFTV</t>
  </si>
  <si>
    <t>Descrição</t>
  </si>
  <si>
    <t>Unidade</t>
  </si>
  <si>
    <t>Valor do equipamento (R$)</t>
  </si>
  <si>
    <t>Equipamentos de Alarmes</t>
  </si>
  <si>
    <t>Detalhamento dos Custos de Instalação</t>
  </si>
  <si>
    <t>Amortização/
Depreciação (R$)</t>
  </si>
  <si>
    <t>Custo mensal (R$)</t>
  </si>
  <si>
    <t>Valor unitário (R$)</t>
  </si>
  <si>
    <t>Quantidade</t>
  </si>
  <si>
    <t>Valor total (R$)</t>
  </si>
  <si>
    <t>Valor mensal (R$)</t>
  </si>
  <si>
    <t>Metro</t>
  </si>
  <si>
    <t>Descrição - Instalação</t>
  </si>
  <si>
    <t>Custo mensal do item (R$)</t>
  </si>
  <si>
    <t>Mão de obra</t>
  </si>
  <si>
    <t>Material  (R$)</t>
  </si>
  <si>
    <t>BDI  (R$)</t>
  </si>
  <si>
    <t>Total  (R$)</t>
  </si>
  <si>
    <t>Preço unitário do técnico (R$)</t>
  </si>
  <si>
    <t>Tempo gasto em horas - 
Técnico</t>
  </si>
  <si>
    <t>Preço unitário do engenheiro (R$)</t>
  </si>
  <si>
    <t>Tempo gasto em horas - 
Engenheiro</t>
  </si>
  <si>
    <t>Amortização mensal  (R$)</t>
  </si>
  <si>
    <t>30 meses</t>
  </si>
  <si>
    <t>Preço unitário da mão de obra (R$)</t>
  </si>
  <si>
    <t>Valor da instalação (R$)</t>
  </si>
  <si>
    <t>Detalhamento dos Custos de Manutenções</t>
  </si>
  <si>
    <t>Descrição - Manutenção Preventiva</t>
  </si>
  <si>
    <t>Total (R$)</t>
  </si>
  <si>
    <t>(A) Custo da mão de obra para manutenção (R$)</t>
  </si>
  <si>
    <t>-</t>
  </si>
  <si>
    <t>(B) Custo do deslocamento para manutenção (R$)</t>
  </si>
  <si>
    <t>Custo fixo dia do veículo (R$)</t>
  </si>
  <si>
    <t>Custo variável do veículo em km rodado (R$)</t>
  </si>
  <si>
    <t>Distância média de deslocamento (km)</t>
  </si>
  <si>
    <t>(C) Custo do transporte para manutenção</t>
  </si>
  <si>
    <t>(A) Mão de obra</t>
  </si>
  <si>
    <t xml:space="preserve"> (B) Deslocamento</t>
  </si>
  <si>
    <t>(C) Transporte</t>
  </si>
  <si>
    <t>(D) Cronograma de visitas* (A x B x C) x 9</t>
  </si>
  <si>
    <t>Custo total da manutenção preventiva em 30 meses (D + E)</t>
  </si>
  <si>
    <t>Custo mensal da manutenção preventiva (D + E)/30</t>
  </si>
  <si>
    <t>*O cronograma de visitas, para um contrato de 30 meses, é trimestral para a manutenção preventiva. Logo, a fórmula para (E) no caso de manutenção preventiva será = (A + B + C) x 9 trimestres ao longo dos 30 meses de contrato.
**BDI em R$ = (A + B + C+ D) x 20,87% (BDI incidente sobre a mão de obra).</t>
  </si>
  <si>
    <t>Custo total - Manutenção preventiva</t>
  </si>
  <si>
    <t>Descrição - Manutenção Corretiva</t>
  </si>
  <si>
    <t>MÃO DE OBRA</t>
  </si>
  <si>
    <t>REPOSIÇÃO DE PEÇAS (apenas para manutenção corretiva)</t>
  </si>
  <si>
    <t>Preço unitário da peça (R$)</t>
  </si>
  <si>
    <t>Taxa de reposição de peças</t>
  </si>
  <si>
    <t>(D) Custo com reposição de peças (R$)</t>
  </si>
  <si>
    <t>(D) Reposição de peças</t>
  </si>
  <si>
    <t>(E) Cronograma de visitas* (A x B x C x D) x 9</t>
  </si>
  <si>
    <t>Custo total da manutenção corretiva em 30 meses (E + F)</t>
  </si>
  <si>
    <t>Custo mensal da manutenção corretiva (E + F)/30</t>
  </si>
  <si>
    <t>"Na manutenção corretiva o cronograma é semestral, porém o pagamento da manutenção corretiva só acontecerá após um período de garantia de 12 meses. Assim, a formulação algébrica para a manutenção corretiva será: = (A + B + C + D) x 3 semestres ao longo dos 30 meses de contrato após o período de garantia de 12 meses.
**BDI em R$ = (A + B + C+ D + E) x 21,14% (BDI incidente sobre a mão de obra).</t>
  </si>
  <si>
    <t>Custo total - Manutenção corretiva</t>
  </si>
  <si>
    <t>Valor mensal da manutenção (R$)</t>
  </si>
  <si>
    <t>Manutenção preventiva</t>
  </si>
  <si>
    <t>Manutenção corretiva</t>
  </si>
  <si>
    <t>Orçamento</t>
  </si>
  <si>
    <t xml:space="preserve">Quantidade </t>
  </si>
  <si>
    <t xml:space="preserve">Valor do equipamento (R$) </t>
  </si>
  <si>
    <t>Valor Total (R$)</t>
  </si>
  <si>
    <t>TOTAL (R$)</t>
  </si>
  <si>
    <t xml:space="preserve">Valor anual (R$) </t>
  </si>
  <si>
    <t>Serviço de manutenção preventiva</t>
  </si>
  <si>
    <t>Serviço de manutenção corretiva</t>
  </si>
  <si>
    <t>*2 funcionários por turno</t>
  </si>
  <si>
    <t>Vigilante Noturno 12x36</t>
  </si>
  <si>
    <t>Tipo de Posto: Vigilante Desarmado Diurno 12hx36h</t>
  </si>
  <si>
    <t>Referência</t>
  </si>
  <si>
    <t>Vigilante</t>
  </si>
  <si>
    <t>Supervisor</t>
  </si>
  <si>
    <t>Módulo 1 - Composição da Remuneração e Intrajornada</t>
  </si>
  <si>
    <t>Remuneração</t>
  </si>
  <si>
    <t>Adicional Motorizado</t>
  </si>
  <si>
    <t>Adicional de Periculosidade - Lei nº 12.740/12</t>
  </si>
  <si>
    <t>Súmula 44 TST</t>
  </si>
  <si>
    <t>DSR sobre Súmula 444/TST</t>
  </si>
  <si>
    <t>Subtotal</t>
  </si>
  <si>
    <t>Intrajornada</t>
  </si>
  <si>
    <t>I</t>
  </si>
  <si>
    <t>DSR sobre intrajornada</t>
  </si>
  <si>
    <t xml:space="preserve">Incidência do submódulo 2.2 sobre 13º salário e adicional de 
férias </t>
  </si>
  <si>
    <t>dias úteis para os cálculos</t>
  </si>
  <si>
    <t>44h semanais</t>
  </si>
  <si>
    <t>12h x 36h</t>
  </si>
  <si>
    <t>Desconto Legal do Vale Transporte (6% salário base)</t>
  </si>
  <si>
    <t>coparticipação do trabalhador</t>
  </si>
  <si>
    <t>Fundo para indenização decorrente de aposentadoria por invalidez por doença</t>
  </si>
  <si>
    <t>Aviso prévio indenizado - execução</t>
  </si>
  <si>
    <t>Incidência do submódulo 2.2 sobre o aviso prévio indenizado</t>
  </si>
  <si>
    <t>Multa do FGTS sobre o aviso prévio indenizado</t>
  </si>
  <si>
    <t>Multa do FGTS rescisão sem justa causa</t>
  </si>
  <si>
    <t>Indenização adicional</t>
  </si>
  <si>
    <t>Submódulo 4.1 - Afastamento maternidade</t>
  </si>
  <si>
    <t>Afastamento maternidade</t>
  </si>
  <si>
    <t xml:space="preserve">Afastamento Maternidade </t>
  </si>
  <si>
    <t xml:space="preserve">Incidência do submódulo 2.2 sobre as Férias Proporcionais </t>
  </si>
  <si>
    <t>Incidência do submódulo 2.2 sobre afastamento maternidade</t>
  </si>
  <si>
    <t>Submódulo 4.2 - Custo de reposição do profissional ausente</t>
  </si>
  <si>
    <t>Ausências por doença</t>
  </si>
  <si>
    <t>Licença paternidade</t>
  </si>
  <si>
    <t>Ausências legais</t>
  </si>
  <si>
    <t>Aviso prévio trabalhado</t>
  </si>
  <si>
    <t>Incidência do submódulo 2.1 sobre o custo de reposição</t>
  </si>
  <si>
    <t>Incidência do submódulo 2.2 sobre o custo de reposição</t>
  </si>
  <si>
    <t>Incidência do módulo 3.0 sobre o custo de reposição</t>
  </si>
  <si>
    <t>J</t>
  </si>
  <si>
    <t>Incidência do submódulo 4.1 sobre o custo de reposição</t>
  </si>
  <si>
    <t>Uniforme Vigilante Sem Obrigatoriedade de Armamento</t>
  </si>
  <si>
    <t>Uniforme Vigilante Armado</t>
  </si>
  <si>
    <t>Uniforme Vigilante Armado Motociclista</t>
  </si>
  <si>
    <t>Equipamentos de uso comum</t>
  </si>
  <si>
    <t>Uniforme Supervisor</t>
  </si>
  <si>
    <t>Materiais de uso comum</t>
  </si>
  <si>
    <t>Posto 24h</t>
  </si>
  <si>
    <t>Materiais Comuns a Todos os Postos de Vigilância</t>
  </si>
  <si>
    <t>Equipamentos para o posto armado</t>
  </si>
  <si>
    <t>Equipamentos Comuns a Todos os Postos de Vigilância</t>
  </si>
  <si>
    <t>Posto 12h</t>
  </si>
  <si>
    <t>Material para Postos de Vigilância Armada (Rateio Material por 2)</t>
  </si>
  <si>
    <t>Veículo de ronda</t>
  </si>
  <si>
    <t>Equipamentos para os Postos de Vigilância Armada (Rateio Equipamento por 2)</t>
  </si>
  <si>
    <t>Material para Postos de Vigilância Armada (Rateio Material por 4)</t>
  </si>
  <si>
    <t>Equipamentos para os Postos de Vigilância Armada (Rateio Equipamento por 4)</t>
  </si>
  <si>
    <t>Custo Motocicleta Vigilante</t>
  </si>
  <si>
    <t>Custo Motocicleta Supervisor</t>
  </si>
  <si>
    <t>C.1</t>
  </si>
  <si>
    <t>PIS</t>
  </si>
  <si>
    <t>C.2</t>
  </si>
  <si>
    <t>COFINS</t>
  </si>
  <si>
    <t>C.3</t>
  </si>
  <si>
    <t>ISS</t>
  </si>
  <si>
    <t>C.4</t>
  </si>
  <si>
    <t>Tipo de Posto: Vigilante Desarmado Noturno 12hx36h</t>
  </si>
  <si>
    <t>Tipo de Posto: Supervisor Diurno 12hx36h</t>
  </si>
  <si>
    <t>Tipo de Posto: Supervisor Noturno 12hx36h</t>
  </si>
  <si>
    <t>Eletricista - Instalador de sistemas eletroeletrônicos de segurança</t>
  </si>
  <si>
    <t>SINDISERVIÇOS DF000015/2022 - 2022/2022</t>
  </si>
  <si>
    <t xml:space="preserve">DF000015/2022 </t>
  </si>
  <si>
    <t xml:space="preserve">Tempo gasto em horas </t>
  </si>
  <si>
    <t>SIDESV - DF000101/2022 - 2022/2022</t>
  </si>
  <si>
    <t>RESUMO DOS CUSTOS DE INSTALAÇÃO</t>
  </si>
  <si>
    <t>RESUMO DOS CUSTOS DE MANUTENÇÃO</t>
  </si>
  <si>
    <t>Tempo gasto em horas</t>
  </si>
  <si>
    <t>Material de instalação - Câmeras</t>
  </si>
  <si>
    <t>Cabo de alimentação 2 x 20 AWG</t>
  </si>
  <si>
    <t>Material de instalação - Alarmes</t>
  </si>
  <si>
    <t>Cabo 4 x 26 AWG</t>
  </si>
  <si>
    <t>Cabo telefônico de cobre – diâmetro do condutor de 0,4 mm²</t>
  </si>
  <si>
    <t>Metros</t>
  </si>
  <si>
    <t>CABO MANGA 4X26 AWG BEGE COM BLINDAGEM DE COBRE VENDIDO POR METRO - FICAEL</t>
  </si>
  <si>
    <t>Santil (https://www.santil.com.br/produto/cabo-manga-4x26-awg-bege-com-blindagem-de-cobre-vendido-por-metro-ficael/2898088/)</t>
  </si>
  <si>
    <t>Cabo Manga 4X26 AWG BT - com Blindagem</t>
  </si>
  <si>
    <t>Proesi (https://proesi.com.br/cabo-manga-4x26-awg-bt.html)</t>
  </si>
  <si>
    <t>Cabo Manga 4 Vias x 26AWG com Blindagem Bege</t>
  </si>
  <si>
    <t>Central cabos https://www.centralcabos.com.br/cabo-manga-4-vias-x-26awg-com-blindagem-bege/p)</t>
  </si>
  <si>
    <t>na</t>
  </si>
  <si>
    <t>CABO SHIELD 2X20 AWG AFT</t>
  </si>
  <si>
    <t>Edcabos (https://www.edcabos.com/cabos/cabo-aft/cabo-shield-2x20-awg-aft-por-metro--p)</t>
  </si>
  <si>
    <t>Cabo Flexível Corfio/Sil/Cobrecom/Nexans 4,0mm² 1Kv HEPR Vermelho Por Metro</t>
  </si>
  <si>
    <t>Eletrosystem (https://www.eletrosystemcabos.com.br/cabo-flexivel-corfio-4-0mm2-1kv-hepr-vermelho-por-metro/p/71?c=6&amp;t=1&amp;gclid=CjwKCAjw0a-SBhBkEiwApljU0gO-RpBsDlu8S2XwUFHAdSC0khMGSDr1VWb4fsez_fntcC1FMdv4tRoChDIQAvD_BwE)</t>
  </si>
  <si>
    <t>Cabinho Flexível Sil 4,0 mm² Silflex 100 m Preto</t>
  </si>
  <si>
    <t>https://www.amazon.com.br/Cabinho-Flex%C3%ADvel-Sil-Silflex-Preto/dp/B07F1BQC2X/ref=asc_df_B07F1BQC2X/?tag=googleshopp00-20&amp;linkCode=df0&amp;hvadid=379804627379&amp;hvpos=&amp;hvnetw=g&amp;hvrand=17793052068321886239&amp;hvpone=&amp;hvptwo=&amp;hvqmt=&amp;hvdev=c&amp;hvdvcmdl=&amp;hvlocint=&amp;hvlocphy=1001541&amp;hvtargid=pla-929048681409&amp;psc=1</t>
  </si>
  <si>
    <t>Cabo Cobre Flexível 1x 4mm² Isolado HEPR 0,6/1kV 90° Preto NBR 13248 Atox</t>
  </si>
  <si>
    <t>Teky (https://www.teky.com.br/8614/cabo-cobre-flexivel-1x-4mm-isolado-hepr-061kv-90-preto-nbr-13248-atox)</t>
  </si>
  <si>
    <t>Cabo De Áudio - Af 2X20 Awg - Rfs/Kmp</t>
  </si>
  <si>
    <t>Ponto Eletrônico (https://www.pontoeletronicolojavirtual.com.br/produtos/cabo-de-audio-af-2x20-awg-rfs-kmp/)</t>
  </si>
  <si>
    <t xml:space="preserve"> Tensão: 12, 24Vcc, 110, 220Vca
Alcançe: 200m²
 Nivel sonoro: 115dB
 Proteção contra curto-circuito
 Proteção contra inversão de polaridade</t>
  </si>
  <si>
    <t xml:space="preserve">  Potênia: 80W
 Sensibilidade: 89dB
Proteção: IP67</t>
  </si>
  <si>
    <t>Tipo de Lâmpada: LED
Potência Mínima: 40W  
Proteção: IP68
Tensão: 100~240V
 Luminosidade: 5.000 Lumens
  Ângulo de Iluminação: 120º</t>
  </si>
  <si>
    <t xml:space="preserve">  Distância de Proteção: 60m
Método de Detecção: feixes duplos interrompidos
Feixe Infravermelho: feixe duplo com modulação por pulso com LED IR;
 Tempo de Resposta: 50~700ms
Tensão: DC: 10-28V
 Corrente de Consumo RX :até 40 mA TX: até 30 mA</t>
  </si>
  <si>
    <t>Compatível com a central de alarme especificada neste documento;
Detecção digital;
 Sensor elemento duplo;
Imune a disparo por animais de até 40kg;
 Área de Alcance: 12 x 12m,ângulo de visão 110°
Tensão: De 9 até 16 VDC;</t>
  </si>
  <si>
    <t>Compatível com a central de alarme especificada neste documento;
Detecção digital;
Dois sensores de elemento duplo opostos;
Lente com proteção anti UV;
Imune a disparo por animais de até 40kg;
 Proteção IP 67;
Área de Alcance: 11 x 11m,ângulo de visão 90°;
 Temperatura de operação: (-40º á 50º C);
Tensão: De 9 até 16 VDC;
Corrente de Consumo: Até 50 mA;
Velocidade de Detecção: 0.2m/s á 3.5m/s.</t>
  </si>
  <si>
    <t>8 zonas na placa (16 c/ zona dupla) expansível até 192 zonas com BUS 4 fios;
Atualiza firmware via 306USB e WinLoad;
Compatível com NEware;
Função horário de verão automática;
5 saídas de PGM estado sólido na placa, pulso negativo ou positivo;
PGM1 pode ser usada como entrada sensor de incêndio 2 fios;
Suporta até 254 módulos expansão BUS;
999 códigos usuários;
8 partições;
2048 eventos na memória;
Programa até 999 controles remotos, usando código mestre ou instalador;
Bateria de backup para relógio;
Fonte de alimentação 1.7ª;
1 saída de sirene, saída auxiliar e linha telefônica supervisionadas;
Botão para reset do software (ajuste para valores de fábrica e reinicia);
Botão para ativar ou desativar a saída auxiliar.</t>
  </si>
  <si>
    <t>(E) BDI (D x 25,12%)</t>
  </si>
  <si>
    <t>(F) BDI (E x 25,12%)</t>
  </si>
  <si>
    <t>Ruckus RUCKUS BROCADE ICX 7150 SWITCH,24X 10 1
$1798,96 (dólar)</t>
  </si>
  <si>
    <t>Hikvision DS-9664NI-I09
$2675,20 (dólar)</t>
  </si>
  <si>
    <t>Hikvision DS-9664NI-I7
$1.599,99 (dolar)</t>
  </si>
  <si>
    <t>Tech Shopping  https://techshopng.com/shop/hikvision/nvr-hikvision/hikvision-ds-9664ni-i8-64-channel-12mp-4k-nvr/</t>
  </si>
  <si>
    <t>Hikvision DS-9664NI-I8
₦771,690.35 (naira)</t>
  </si>
  <si>
    <t>VIVOTEK FD9368-HTV
$262,50 (dolar)</t>
  </si>
  <si>
    <t>Camera Vivotek FD8367A-V
$309,04 (dolar)</t>
  </si>
  <si>
    <t>Camera Vivotek FD8367A-V
$262,50 (dolar)</t>
  </si>
  <si>
    <t>VIVOTEK FD9366-HV
$319 (dolar)</t>
  </si>
  <si>
    <t>Vivotek FD8366-V(2.8mm) 2MP Indoor/Outdoor IR Dome IP Security Camera
$286 (dolar)</t>
  </si>
  <si>
    <t>VIVOTEK IB9367-H
$535,50 (dolar)</t>
  </si>
  <si>
    <t>Vivotek IB9367-EH 2MP IR H.265 Extreme Weather Outdoor Bullet IP Security Camera
$431,75 (dolar)</t>
  </si>
  <si>
    <t>Vivotek IB9371-HT Outdoor Bullet Network Camera, 3 ~ 9mm Lens, H.265
$929,99 (dolar)</t>
  </si>
  <si>
    <r>
      <t xml:space="preserve">https://www.a2zsecuritycameras.com/vivotek-ib9371-ht-h265-bullet-ip/
</t>
    </r>
    <r>
      <rPr>
        <u/>
        <sz val="11"/>
        <color theme="10"/>
        <rFont val="Arial"/>
        <family val="2"/>
        <scheme val="minor"/>
      </rPr>
      <t>$750,00 (dolar)</t>
    </r>
  </si>
  <si>
    <t>https://www.a1securitycameras.com/vivotek-ib9371-ht.html
$825,87 (dolar)</t>
  </si>
  <si>
    <t>Vivotek SD9364-EHL 2 Megapixel Speed Dome Network Camera, 30X
$2.400,00 (dolar)</t>
  </si>
  <si>
    <t>Vivotek SD9364-EHL v2 Speed Dome Camera - 2MP - 1080P - 60fps - 30x Zoom - IP67 - 150m IR - Extreme Weatherproof
2.789,90 euros</t>
  </si>
  <si>
    <t xml:space="preserve">Vivotek AJ-002 USB Joystick + 4 Monitor Lg 49" Profissional Video Wall Ips 700nits - 24/7 - Borda Fina - 49uh7f
Joystick $577,50. Monitor 6354,16 </t>
  </si>
  <si>
    <t>VIVOTEK/AJ-0002 + 4 Monitor Lg 49" Profissional Video Wall Ips 700nits - 24/7 - Borda Fina - 49uh7f 
Joystick $770. Monitor R$7099,20</t>
  </si>
  <si>
    <t>VIVOTEK/AJ-0002 + 4 Monitor Lg 49" Profissional Video Wall Ips 700nits - 24/7 - Borda Fina - 49uh7f 
Joystick: $577,50. Monitor: R$6704,80</t>
  </si>
  <si>
    <t>Materiais para o posto armado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</si>
</sst>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yyyy\-mm"/>
    <numFmt numFmtId="167" formatCode="#,##0.00_ ;\-#,##0.00\ "/>
    <numFmt numFmtId="168" formatCode="#,##0_ ;\-#,##0\ "/>
    <numFmt numFmtId="169" formatCode="0.000"/>
    <numFmt numFmtId="170" formatCode="d\.m"/>
    <numFmt numFmtId="171" formatCode="0.000%"/>
  </numFmts>
  <fonts count="59">
    <font>
      <sz val="11"/>
      <color theme="1"/>
      <name val="Arial"/>
      <scheme val="minor"/>
    </font>
    <font>
      <sz val="8"/>
      <color theme="1"/>
      <name val="Open Sans"/>
    </font>
    <font>
      <b/>
      <sz val="21"/>
      <color theme="1"/>
      <name val="Open Sans"/>
    </font>
    <font>
      <sz val="8"/>
      <color rgb="FF000000"/>
      <name val="Open Sans"/>
    </font>
    <font>
      <b/>
      <sz val="8"/>
      <color rgb="FFF2F2F2"/>
      <name val="Open Sans"/>
    </font>
    <font>
      <u/>
      <sz val="8"/>
      <color theme="10"/>
      <name val="Open Sans"/>
    </font>
    <font>
      <u/>
      <sz val="8"/>
      <color theme="10"/>
      <name val="Arial"/>
    </font>
    <font>
      <sz val="11"/>
      <name val="Arial"/>
    </font>
    <font>
      <sz val="8"/>
      <color rgb="FF000000"/>
      <name val="Calibri"/>
    </font>
    <font>
      <sz val="9"/>
      <color rgb="FF000000"/>
      <name val="Calibri"/>
    </font>
    <font>
      <b/>
      <sz val="8"/>
      <color theme="0"/>
      <name val="Open Sans"/>
    </font>
    <font>
      <u/>
      <sz val="8"/>
      <color rgb="FF000000"/>
      <name val="Open Sans"/>
    </font>
    <font>
      <u/>
      <sz val="8"/>
      <color theme="1"/>
      <name val="Open Sans"/>
    </font>
    <font>
      <u/>
      <sz val="8"/>
      <color theme="10"/>
      <name val="Open Sans"/>
    </font>
    <font>
      <sz val="9"/>
      <color rgb="FF000000"/>
      <name val="&quot;Source Sans Pro&quot;"/>
    </font>
    <font>
      <sz val="8"/>
      <color rgb="FF000000"/>
      <name val="&quot;docs-Open Sans&quot;"/>
    </font>
    <font>
      <u/>
      <sz val="8"/>
      <color theme="1"/>
      <name val="Open Sans"/>
    </font>
    <font>
      <sz val="8"/>
      <color theme="1"/>
      <name val="Calibri"/>
    </font>
    <font>
      <u/>
      <sz val="8"/>
      <color rgb="FF0563C1"/>
      <name val="Arial"/>
    </font>
    <font>
      <sz val="9"/>
      <color rgb="FF42464D"/>
      <name val="Poppins"/>
    </font>
    <font>
      <sz val="9"/>
      <color rgb="FF000000"/>
      <name val="Roboto"/>
    </font>
    <font>
      <sz val="9"/>
      <color theme="1"/>
      <name val="Open Sans"/>
    </font>
    <font>
      <sz val="11"/>
      <color theme="1"/>
      <name val="Arial"/>
    </font>
    <font>
      <u/>
      <sz val="8"/>
      <color rgb="FF000000"/>
      <name val="Open Sans"/>
    </font>
    <font>
      <u/>
      <sz val="8"/>
      <color rgb="FF1155CC"/>
      <name val="Open Sans"/>
    </font>
    <font>
      <sz val="8"/>
      <color rgb="FF000000"/>
      <name val="Arial"/>
    </font>
    <font>
      <b/>
      <sz val="9"/>
      <color theme="0"/>
      <name val="Open Sans"/>
    </font>
    <font>
      <sz val="12"/>
      <color theme="1"/>
      <name val="Times New Roman"/>
    </font>
    <font>
      <b/>
      <sz val="9"/>
      <color theme="1"/>
      <name val="Open Sans"/>
    </font>
    <font>
      <sz val="9"/>
      <color rgb="FFFF0000"/>
      <name val="Open Sans"/>
    </font>
    <font>
      <u/>
      <sz val="9"/>
      <color rgb="FF0000FF"/>
      <name val="Open Sans"/>
    </font>
    <font>
      <b/>
      <sz val="2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0"/>
      <color rgb="FFF2F2F2"/>
      <name val="Open Sans"/>
    </font>
    <font>
      <sz val="10"/>
      <color rgb="FF000000"/>
      <name val="Open Sans"/>
    </font>
    <font>
      <sz val="10"/>
      <color theme="1"/>
      <name val="Open Sans"/>
    </font>
    <font>
      <sz val="11"/>
      <color rgb="FFFF0000"/>
      <name val="Calibri"/>
    </font>
    <font>
      <b/>
      <sz val="11"/>
      <color rgb="FFFF0000"/>
      <name val="Calibri"/>
    </font>
    <font>
      <b/>
      <sz val="9"/>
      <color rgb="FFF2F2F2"/>
      <name val="Open Sans"/>
    </font>
    <font>
      <sz val="9"/>
      <color theme="1"/>
      <name val="Arial"/>
    </font>
    <font>
      <sz val="9"/>
      <color rgb="FF000000"/>
      <name val="Open Sans"/>
    </font>
    <font>
      <sz val="8"/>
      <color theme="1"/>
      <name val="Arial"/>
    </font>
    <font>
      <b/>
      <sz val="11"/>
      <color theme="0"/>
      <name val="Calibri"/>
    </font>
    <font>
      <b/>
      <sz val="9"/>
      <color rgb="FF000000"/>
      <name val="Open Sans"/>
    </font>
    <font>
      <b/>
      <sz val="8"/>
      <color theme="1"/>
      <name val="Open Sans"/>
    </font>
    <font>
      <u/>
      <sz val="8"/>
      <color rgb="FF000000"/>
      <name val="Arial"/>
    </font>
    <font>
      <u/>
      <sz val="8"/>
      <color rgb="FF1155CC"/>
      <name val="Arial"/>
    </font>
    <font>
      <b/>
      <sz val="9"/>
      <color rgb="FFFFFFFF"/>
      <name val="Open Sans"/>
    </font>
    <font>
      <sz val="9"/>
      <color theme="1"/>
      <name val="Open Sans"/>
      <family val="2"/>
    </font>
    <font>
      <b/>
      <sz val="9"/>
      <color rgb="FFF2F2F2"/>
      <name val="Open Sans"/>
      <family val="2"/>
    </font>
    <font>
      <b/>
      <sz val="10"/>
      <color rgb="FFF2F2F2"/>
      <name val="Open Sans"/>
      <family val="2"/>
    </font>
    <font>
      <sz val="8"/>
      <name val="Arial"/>
      <scheme val="minor"/>
    </font>
    <font>
      <sz val="8"/>
      <color rgb="FF000000"/>
      <name val="Open Sans"/>
      <family val="2"/>
    </font>
    <font>
      <sz val="8"/>
      <color rgb="FF000000"/>
      <name val="Calibri"/>
      <family val="2"/>
    </font>
    <font>
      <sz val="8"/>
      <color theme="1"/>
      <name val="Open Sans"/>
      <family val="2"/>
    </font>
    <font>
      <u/>
      <sz val="11"/>
      <color theme="10"/>
      <name val="Arial"/>
      <family val="2"/>
      <scheme val="minor"/>
    </font>
    <font>
      <u/>
      <sz val="8"/>
      <color theme="1"/>
      <name val="Open Sans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DADADA"/>
        <bgColor rgb="FFDADADA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rgb="FFBDD6EE"/>
        <bgColor rgb="FFBDD6EE"/>
      </patternFill>
    </fill>
    <fill>
      <patternFill patternType="solid">
        <fgColor rgb="FF4472C4"/>
        <bgColor rgb="FF4472C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A5A5A5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25"/>
  </cellStyleXfs>
  <cellXfs count="24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/>
    <xf numFmtId="0" fontId="21" fillId="2" borderId="2" xfId="0" applyFont="1" applyFill="1" applyBorder="1" applyAlignment="1">
      <alignment vertical="center" wrapText="1"/>
    </xf>
    <xf numFmtId="0" fontId="22" fillId="0" borderId="0" xfId="0" applyFont="1"/>
    <xf numFmtId="8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27" fillId="0" borderId="0" xfId="0" applyFont="1"/>
    <xf numFmtId="0" fontId="21" fillId="2" borderId="2" xfId="0" applyFont="1" applyFill="1" applyBorder="1" applyAlignment="1">
      <alignment horizontal="center" vertical="center"/>
    </xf>
    <xf numFmtId="0" fontId="21" fillId="0" borderId="0" xfId="0" applyFont="1"/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10" fontId="21" fillId="2" borderId="2" xfId="0" applyNumberFormat="1" applyFont="1" applyFill="1" applyBorder="1" applyAlignment="1">
      <alignment horizontal="center" vertical="center" wrapText="1"/>
    </xf>
    <xf numFmtId="10" fontId="28" fillId="2" borderId="2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10" fontId="21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28" fillId="2" borderId="2" xfId="0" applyNumberFormat="1" applyFont="1" applyFill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164" fontId="32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/>
    </xf>
    <xf numFmtId="167" fontId="36" fillId="2" borderId="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6" fillId="2" borderId="2" xfId="0" applyFont="1" applyFill="1" applyBorder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40" fillId="0" borderId="0" xfId="0" applyFont="1"/>
    <xf numFmtId="0" fontId="41" fillId="2" borderId="2" xfId="0" applyFont="1" applyFill="1" applyBorder="1" applyAlignment="1">
      <alignment vertical="center" wrapText="1"/>
    </xf>
    <xf numFmtId="167" fontId="21" fillId="2" borderId="2" xfId="0" applyNumberFormat="1" applyFont="1" applyFill="1" applyBorder="1" applyAlignment="1">
      <alignment horizontal="center" vertical="center"/>
    </xf>
    <xf numFmtId="168" fontId="21" fillId="2" borderId="2" xfId="0" applyNumberFormat="1" applyFont="1" applyFill="1" applyBorder="1" applyAlignment="1">
      <alignment horizontal="center" vertical="center"/>
    </xf>
    <xf numFmtId="10" fontId="39" fillId="5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9" fillId="0" borderId="0" xfId="0" applyFont="1"/>
    <xf numFmtId="0" fontId="39" fillId="5" borderId="2" xfId="0" applyFont="1" applyFill="1" applyBorder="1" applyAlignment="1">
      <alignment horizontal="center" vertical="center"/>
    </xf>
    <xf numFmtId="0" fontId="41" fillId="6" borderId="2" xfId="0" applyFont="1" applyFill="1" applyBorder="1" applyAlignment="1">
      <alignment vertical="center" wrapText="1"/>
    </xf>
    <xf numFmtId="0" fontId="28" fillId="7" borderId="2" xfId="0" applyFont="1" applyFill="1" applyBorder="1" applyAlignment="1">
      <alignment horizontal="left" vertical="center" wrapText="1"/>
    </xf>
    <xf numFmtId="2" fontId="21" fillId="7" borderId="2" xfId="0" applyNumberFormat="1" applyFont="1" applyFill="1" applyBorder="1" applyAlignment="1">
      <alignment horizontal="center" vertical="center" wrapText="1"/>
    </xf>
    <xf numFmtId="2" fontId="28" fillId="7" borderId="2" xfId="0" applyNumberFormat="1" applyFont="1" applyFill="1" applyBorder="1" applyAlignment="1">
      <alignment horizontal="center" vertical="center" wrapText="1"/>
    </xf>
    <xf numFmtId="2" fontId="28" fillId="7" borderId="2" xfId="0" applyNumberFormat="1" applyFont="1" applyFill="1" applyBorder="1" applyAlignment="1">
      <alignment horizontal="center" wrapText="1"/>
    </xf>
    <xf numFmtId="10" fontId="33" fillId="0" borderId="0" xfId="0" applyNumberFormat="1" applyFont="1" applyAlignment="1">
      <alignment horizontal="center"/>
    </xf>
    <xf numFmtId="1" fontId="21" fillId="2" borderId="2" xfId="0" applyNumberFormat="1" applyFont="1" applyFill="1" applyBorder="1" applyAlignment="1">
      <alignment horizontal="center" vertical="center"/>
    </xf>
    <xf numFmtId="10" fontId="21" fillId="2" borderId="2" xfId="0" applyNumberFormat="1" applyFont="1" applyFill="1" applyBorder="1" applyAlignment="1">
      <alignment horizontal="center" vertical="center"/>
    </xf>
    <xf numFmtId="169" fontId="21" fillId="2" borderId="2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wrapText="1"/>
    </xf>
    <xf numFmtId="2" fontId="36" fillId="2" borderId="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4" fontId="28" fillId="2" borderId="27" xfId="0" applyNumberFormat="1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vertical="center" wrapText="1"/>
    </xf>
    <xf numFmtId="167" fontId="21" fillId="2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7" fillId="0" borderId="25" xfId="1" applyFont="1"/>
    <xf numFmtId="0" fontId="27" fillId="0" borderId="25" xfId="1" applyFont="1" applyAlignment="1">
      <alignment vertical="center"/>
    </xf>
    <xf numFmtId="0" fontId="48" fillId="8" borderId="2" xfId="1" applyFont="1" applyFill="1" applyBorder="1" applyAlignment="1">
      <alignment horizontal="center" vertical="center"/>
    </xf>
    <xf numFmtId="0" fontId="22" fillId="0" borderId="25" xfId="1"/>
    <xf numFmtId="0" fontId="21" fillId="0" borderId="2" xfId="1" applyFont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4" fontId="21" fillId="2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170" fontId="28" fillId="2" borderId="2" xfId="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/>
    </xf>
    <xf numFmtId="9" fontId="21" fillId="0" borderId="2" xfId="1" applyNumberFormat="1" applyFont="1" applyBorder="1" applyAlignment="1">
      <alignment horizontal="center" vertical="center"/>
    </xf>
    <xf numFmtId="2" fontId="21" fillId="0" borderId="2" xfId="1" applyNumberFormat="1" applyFont="1" applyBorder="1" applyAlignment="1">
      <alignment horizontal="center" vertical="center"/>
    </xf>
    <xf numFmtId="4" fontId="28" fillId="2" borderId="2" xfId="1" applyNumberFormat="1" applyFont="1" applyFill="1" applyBorder="1" applyAlignment="1">
      <alignment horizontal="center" vertical="center"/>
    </xf>
    <xf numFmtId="10" fontId="21" fillId="2" borderId="2" xfId="1" applyNumberFormat="1" applyFont="1" applyFill="1" applyBorder="1" applyAlignment="1">
      <alignment horizontal="center" vertical="center" wrapText="1"/>
    </xf>
    <xf numFmtId="10" fontId="21" fillId="0" borderId="2" xfId="1" applyNumberFormat="1" applyFont="1" applyBorder="1" applyAlignment="1">
      <alignment horizontal="center" vertical="center" wrapText="1"/>
    </xf>
    <xf numFmtId="10" fontId="28" fillId="2" borderId="2" xfId="1" applyNumberFormat="1" applyFont="1" applyFill="1" applyBorder="1" applyAlignment="1">
      <alignment horizontal="center" vertical="center" wrapText="1"/>
    </xf>
    <xf numFmtId="0" fontId="21" fillId="0" borderId="25" xfId="1" applyFont="1"/>
    <xf numFmtId="10" fontId="21" fillId="0" borderId="2" xfId="1" applyNumberFormat="1" applyFont="1" applyBorder="1" applyAlignment="1">
      <alignment horizontal="center" vertical="center"/>
    </xf>
    <xf numFmtId="171" fontId="21" fillId="2" borderId="2" xfId="1" applyNumberFormat="1" applyFont="1" applyFill="1" applyBorder="1" applyAlignment="1">
      <alignment horizontal="center" vertical="center" wrapText="1"/>
    </xf>
    <xf numFmtId="171" fontId="21" fillId="0" borderId="2" xfId="1" applyNumberFormat="1" applyFont="1" applyBorder="1" applyAlignment="1">
      <alignment horizontal="center" vertical="center" wrapText="1"/>
    </xf>
    <xf numFmtId="0" fontId="27" fillId="0" borderId="25" xfId="1" applyFont="1" applyAlignment="1">
      <alignment horizontal="left"/>
    </xf>
    <xf numFmtId="0" fontId="21" fillId="0" borderId="2" xfId="1" applyFont="1" applyBorder="1" applyAlignment="1">
      <alignment horizontal="center" vertical="center" wrapText="1"/>
    </xf>
    <xf numFmtId="0" fontId="21" fillId="0" borderId="25" xfId="1" applyFont="1" applyAlignment="1">
      <alignment horizontal="right" vertical="center"/>
    </xf>
    <xf numFmtId="165" fontId="27" fillId="0" borderId="25" xfId="1" applyNumberFormat="1" applyFont="1"/>
    <xf numFmtId="0" fontId="27" fillId="0" borderId="25" xfId="1" applyFont="1" applyAlignment="1">
      <alignment wrapText="1"/>
    </xf>
    <xf numFmtId="0" fontId="27" fillId="0" borderId="0" xfId="0" applyFont="1" applyAlignment="1">
      <alignment wrapText="1"/>
    </xf>
    <xf numFmtId="0" fontId="0" fillId="0" borderId="0" xfId="0" applyFont="1" applyAlignment="1">
      <alignment wrapText="1"/>
    </xf>
    <xf numFmtId="167" fontId="49" fillId="2" borderId="2" xfId="0" applyNumberFormat="1" applyFont="1" applyFill="1" applyBorder="1" applyAlignment="1">
      <alignment horizontal="center" vertical="center"/>
    </xf>
    <xf numFmtId="167" fontId="49" fillId="0" borderId="0" xfId="0" applyNumberFormat="1" applyFont="1"/>
    <xf numFmtId="0" fontId="50" fillId="5" borderId="2" xfId="0" applyFont="1" applyFill="1" applyBorder="1" applyAlignment="1">
      <alignment horizontal="center" vertical="center" wrapText="1"/>
    </xf>
    <xf numFmtId="0" fontId="49" fillId="0" borderId="2" xfId="1" applyFont="1" applyBorder="1" applyAlignment="1">
      <alignment horizontal="center" vertical="center"/>
    </xf>
    <xf numFmtId="0" fontId="49" fillId="0" borderId="2" xfId="1" applyFont="1" applyBorder="1" applyAlignment="1">
      <alignment horizontal="center" vertical="center" wrapText="1"/>
    </xf>
    <xf numFmtId="0" fontId="51" fillId="5" borderId="12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169" fontId="21" fillId="2" borderId="2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55" fillId="0" borderId="2" xfId="0" applyNumberFormat="1" applyFont="1" applyBorder="1" applyAlignment="1">
      <alignment horizontal="center" vertical="center" wrapText="1"/>
    </xf>
    <xf numFmtId="0" fontId="49" fillId="2" borderId="2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0" fontId="33" fillId="0" borderId="0" xfId="0" applyNumberFormat="1" applyFont="1" applyAlignment="1">
      <alignment horizontal="center" vertical="center"/>
    </xf>
    <xf numFmtId="10" fontId="22" fillId="0" borderId="0" xfId="0" applyNumberFormat="1" applyFont="1"/>
    <xf numFmtId="0" fontId="15" fillId="0" borderId="29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6" fillId="5" borderId="15" xfId="1" applyFont="1" applyFill="1" applyBorder="1" applyAlignment="1">
      <alignment horizontal="center" vertical="center"/>
    </xf>
    <xf numFmtId="0" fontId="7" fillId="0" borderId="16" xfId="1" applyFont="1" applyBorder="1"/>
    <xf numFmtId="0" fontId="26" fillId="5" borderId="13" xfId="1" applyFont="1" applyFill="1" applyBorder="1" applyAlignment="1">
      <alignment horizontal="center" vertical="center"/>
    </xf>
    <xf numFmtId="0" fontId="7" fillId="0" borderId="14" xfId="1" applyFont="1" applyBorder="1"/>
    <xf numFmtId="0" fontId="7" fillId="0" borderId="27" xfId="1" applyFont="1" applyBorder="1"/>
    <xf numFmtId="0" fontId="48" fillId="5" borderId="15" xfId="1" applyFont="1" applyFill="1" applyBorder="1" applyAlignment="1">
      <alignment horizontal="center" vertical="center"/>
    </xf>
    <xf numFmtId="0" fontId="28" fillId="2" borderId="13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7" fillId="0" borderId="12" xfId="1" applyFont="1" applyBorder="1"/>
    <xf numFmtId="0" fontId="48" fillId="5" borderId="13" xfId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6" fillId="5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26" fillId="5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28" fillId="2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6" xfId="0" applyFont="1" applyBorder="1"/>
    <xf numFmtId="0" fontId="7" fillId="0" borderId="18" xfId="0" applyFont="1" applyBorder="1"/>
    <xf numFmtId="0" fontId="26" fillId="5" borderId="19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0" borderId="21" xfId="0" applyFont="1" applyBorder="1"/>
    <xf numFmtId="0" fontId="39" fillId="5" borderId="5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 wrapText="1"/>
    </xf>
    <xf numFmtId="0" fontId="50" fillId="5" borderId="5" xfId="0" applyFont="1" applyFill="1" applyBorder="1" applyAlignment="1">
      <alignment horizontal="center" vertical="center" wrapText="1"/>
    </xf>
    <xf numFmtId="0" fontId="51" fillId="5" borderId="29" xfId="0" applyFont="1" applyFill="1" applyBorder="1" applyAlignment="1">
      <alignment horizontal="center" vertical="center"/>
    </xf>
    <xf numFmtId="0" fontId="34" fillId="5" borderId="29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right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7" fillId="0" borderId="28" xfId="0" applyFont="1" applyBorder="1"/>
  </cellXfs>
  <cellStyles count="2">
    <cellStyle name="Normal" xfId="0" builtinId="0"/>
    <cellStyle name="Normal 2" xfId="1" xr:uid="{6239F0D8-9833-4EB9-ADF7-E96D31A89DD5}"/>
  </cellStyles>
  <dxfs count="1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hphotovideo.com/c/product/1578020-REG/vivotek_fd9366_hvf2_c_series_fd9366_hv_2mp.html" TargetMode="External"/><Relationship Id="rId13" Type="http://schemas.openxmlformats.org/officeDocument/2006/relationships/hyperlink" Target="https://www.a2zsecuritycameras.com/vivotek-ib9371-ht-h265-bullet-ip/$750,00%20(dolar)" TargetMode="External"/><Relationship Id="rId18" Type="http://schemas.openxmlformats.org/officeDocument/2006/relationships/hyperlink" Target="https://www.b2btechsupply.com/aj-002-vivotek-29-key-usb-joystick/" TargetMode="External"/><Relationship Id="rId26" Type="http://schemas.openxmlformats.org/officeDocument/2006/relationships/hyperlink" Target="https://www.leroymerlin.com.br/conector-p4-macho-a-santos_88543434?store_code=23" TargetMode="External"/><Relationship Id="rId3" Type="http://schemas.openxmlformats.org/officeDocument/2006/relationships/hyperlink" Target="https://techshopng.com/shop/hikvision/nvr-hikvision/hikvision-ds-9664ni-i8-64-channel-12mp-4k-nvr/" TargetMode="External"/><Relationship Id="rId21" Type="http://schemas.openxmlformats.org/officeDocument/2006/relationships/hyperlink" Target="https://www.atacadodascameras.com.br/cabo-coaxial-4mm-flexivel-bipolar-80-malha-cobre-telecam" TargetMode="External"/><Relationship Id="rId7" Type="http://schemas.openxmlformats.org/officeDocument/2006/relationships/hyperlink" Target="https://www.123securityproducts.com/fd8367a-v.html" TargetMode="External"/><Relationship Id="rId12" Type="http://schemas.openxmlformats.org/officeDocument/2006/relationships/hyperlink" Target="https://www.a1securitycameras.com/vivotek-ib9371-ht.html$825,87%20(dolar)" TargetMode="External"/><Relationship Id="rId17" Type="http://schemas.openxmlformats.org/officeDocument/2006/relationships/hyperlink" Target="https://www.surveillance-video.com/accessory-aj-002.html" TargetMode="External"/><Relationship Id="rId25" Type="http://schemas.openxmlformats.org/officeDocument/2006/relationships/hyperlink" Target="https://www.baudaeletronica.com.br/conector-bnc-com-mola.html?gclid=Cj0KCQjwuMuRBhCJARIsAHXdnqMWhGzs-SNec_d-w8azK1FhTEEQQ5eBj-GK6jziVWYUcz1wOyjQALoaAgpwEALw_wcB" TargetMode="External"/><Relationship Id="rId2" Type="http://schemas.openxmlformats.org/officeDocument/2006/relationships/hyperlink" Target="https://www.connection.com/product/ruckus-ruckus-brocade-icx-7150-switch-24x-10-1/icx7150-24p-2x10g/35617086" TargetMode="External"/><Relationship Id="rId16" Type="http://schemas.openxmlformats.org/officeDocument/2006/relationships/hyperlink" Target="https://www.bhphotovideo.com/c/product/1338473-REG/vivotek_aj_002_usb_joystick.html" TargetMode="External"/><Relationship Id="rId20" Type="http://schemas.openxmlformats.org/officeDocument/2006/relationships/hyperlink" Target="https://www.waz.com.br/hd-4-000gb-4tb-5-400rpm-sata3-3-5pol-western-digital-red-wd40efrx-html/p?idsku=109547&amp;gclid=Cj0KCQjwuMuRBhCJARIsAHXdnqNaz6psKpZS1I0mFaW8ZdV7Zjw_XE8bfyPaj2eKSoaKnQHro5ojgwAaAhH-EALw_wcB" TargetMode="External"/><Relationship Id="rId29" Type="http://schemas.openxmlformats.org/officeDocument/2006/relationships/hyperlink" Target="https://www.amazon.com.br/Fonte-Bivolt-Estabilizada-para-C%C3%A2meras/dp/B082WLRJNP/ref=asc_df_B082WLRJNP/?tag=googleshopp00-20&amp;linkCode=df0&amp;hvadid=379713259338&amp;hvpos=&amp;hvnetw=g&amp;hvrand=16892389635149736434&amp;hvpone=&amp;hvptwo=&amp;hvqmt=&amp;hvdev=c&amp;hvdvcmdl=&amp;hvlocint=&amp;hvlocphy=1001541&amp;hvtargid=pla-1171436765937&amp;psc=1" TargetMode="External"/><Relationship Id="rId1" Type="http://schemas.openxmlformats.org/officeDocument/2006/relationships/hyperlink" Target="https://www.techinn.com/pt/zyxel-switch-24p-gbe-poe-l2-managed-4x10g/137940514/p?utm_source=google_products&amp;utm_medium=merchant&amp;id_producte=12377936&amp;country=br" TargetMode="External"/><Relationship Id="rId6" Type="http://schemas.openxmlformats.org/officeDocument/2006/relationships/hyperlink" Target="https://www.a1securitycameras.com/vivotek-fd8367a-v.html" TargetMode="External"/><Relationship Id="rId11" Type="http://schemas.openxmlformats.org/officeDocument/2006/relationships/hyperlink" Target="https://www.a1securitycameras.com/vivotek-ib9367-eh.html" TargetMode="External"/><Relationship Id="rId24" Type="http://schemas.openxmlformats.org/officeDocument/2006/relationships/hyperlink" Target="https://www.cftvclube.com.br/acessorios-de-cftv/conectores-para-cftv/conector-bnc-macho-com-borne?parceiro=2410" TargetMode="External"/><Relationship Id="rId5" Type="http://schemas.openxmlformats.org/officeDocument/2006/relationships/hyperlink" Target="https://www.bhphotovideo.com/c/product/1549780-REG/vivotek_fd9368_htv_2mp_outdoor_dome_network.html" TargetMode="External"/><Relationship Id="rId15" Type="http://schemas.openxmlformats.org/officeDocument/2006/relationships/hyperlink" Target="https://www.ipcam-shop.nl/vivotek-sd9364-ehl.html" TargetMode="External"/><Relationship Id="rId23" Type="http://schemas.openxmlformats.org/officeDocument/2006/relationships/hyperlink" Target="https://www.americanas.com.br/produto/2407697735?epar=bp_pl_00_go_infacess_pmax_geral&amp;opn=YSMESP&amp;WT.srch=1&amp;gclid=Cj0KCQjwuMuRBhCJARIsAHXdnqPnRdkuIJt9JTlgH5aRrb7VcBdPFK6BI-sGF2DK-ILjvtvsv06ZCHcaApVFEALw_wcB" TargetMode="External"/><Relationship Id="rId28" Type="http://schemas.openxmlformats.org/officeDocument/2006/relationships/hyperlink" Target="https://www.magazineluiza.com.br/fontes-12v-1a-bivolt-para-camera-de-seguranca-cftv-xtronix/p/be4002h8g6/cj/fnta/?&amp;seller_id=elitesegurancaeletronica&amp;utm_source=google&amp;utm_medium=pla&amp;utm_campaign=&amp;partner_id=61743&amp;gclid=Cj0KCQjwuMuRBhCJARIsAHXdnqO5fbnNG8UBxaaAicSye9PwN903i8mcAdLdL989_-am7tZdMtOqzMoaAktAEALw_wcB&amp;gclsrc=aw.ds" TargetMode="External"/><Relationship Id="rId10" Type="http://schemas.openxmlformats.org/officeDocument/2006/relationships/hyperlink" Target="https://www.bhphotovideo.com/c/product/1452329-REG/vivotek_fd9367_htv_fd9367_ir_in_outdoor_dome.html" TargetMode="External"/><Relationship Id="rId19" Type="http://schemas.openxmlformats.org/officeDocument/2006/relationships/hyperlink" Target="https://www.kabum.com.br/produto/114923/hd-wd-red-nas-4tb-3-5-sata-wd40efax?gclid=Cj0KCQjwuMuRBhCJARIsAHXdnqOMjXMn9GOg1tGD1JNdu2gtHofQCtghkd_oNiK0AEDUQ7U_tsoUjEIaAvaMEALw_wcB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surveillance-video.com/network-ds-9664ni-i8.html" TargetMode="External"/><Relationship Id="rId9" Type="http://schemas.openxmlformats.org/officeDocument/2006/relationships/hyperlink" Target="https://www.a1securitycameras.com/vivotek-fd8366-v-2.8mm.html" TargetMode="External"/><Relationship Id="rId14" Type="http://schemas.openxmlformats.org/officeDocument/2006/relationships/hyperlink" Target="https://www.surveillance-video.com/camera-sd9364-ehl.html" TargetMode="External"/><Relationship Id="rId22" Type="http://schemas.openxmlformats.org/officeDocument/2006/relationships/hyperlink" Target="https://www.extra.com.br/MaterialparaConstrucao/SegurancaFerramentas/acessoriosparaseguranca/cabo-coaxial-bipolar-4mm-80-malha-para-cftv-rolo-100-mts-1500777855.html?IdSku=1500777855" TargetMode="External"/><Relationship Id="rId27" Type="http://schemas.openxmlformats.org/officeDocument/2006/relationships/hyperlink" Target="https://www.americanas.com.br/produto/75945696?pfm_carac=conector-p4-macho&amp;pfm_index=7&amp;pfm_page=search&amp;pfm_pos=grid&amp;pfm_type=search_page" TargetMode="External"/><Relationship Id="rId30" Type="http://schemas.openxmlformats.org/officeDocument/2006/relationships/hyperlink" Target="https://www.amazon.com.br/Cabinho-Flex%C3%ADvel-Sil-Silflex-Preto/dp/B07F1BQC2X/ref=asc_df_B07F1BQC2X/?tag=googleshopp00-20&amp;linkCode=df0&amp;hvadid=379804627379&amp;hvpos=&amp;hvnetw=g&amp;hvrand=17793052068321886239&amp;hvpone=&amp;hvptwo=&amp;hvqmt=&amp;hvdev=c&amp;hvdvcmdl=&amp;hvlocint=&amp;hvlocphy=1001541&amp;hvtargid=pla-929048681409&amp;psc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upacoes.com.br/cbo-mte/951305-instalador-de-sistemas-eletroeletronicos-de-seguranc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upacoes.com.br/cbo-mte/951305-instalador-de-sistemas-eletroeletronicos-de-seguran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workbookViewId="0">
      <selection activeCell="F102" sqref="F102"/>
    </sheetView>
  </sheetViews>
  <sheetFormatPr defaultColWidth="12.625" defaultRowHeight="15" customHeight="1"/>
  <cols>
    <col min="1" max="1" width="33.75" customWidth="1"/>
    <col min="2" max="3" width="12.875" customWidth="1"/>
    <col min="4" max="4" width="12.375" customWidth="1"/>
    <col min="5" max="5" width="12" customWidth="1"/>
    <col min="6" max="8" width="12.125" customWidth="1"/>
    <col min="9" max="9" width="13.625" customWidth="1"/>
    <col min="10" max="10" width="12.375" customWidth="1"/>
    <col min="11" max="11" width="11.625" customWidth="1"/>
    <col min="12" max="12" width="12.125" customWidth="1"/>
    <col min="13" max="13" width="29.875" customWidth="1"/>
    <col min="14" max="14" width="26.875" customWidth="1"/>
    <col min="15" max="26" width="7.625" customWidth="1"/>
  </cols>
  <sheetData>
    <row r="1" spans="1:15" ht="120.75" customHeight="1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1"/>
      <c r="M1" s="1"/>
      <c r="N1" s="1"/>
    </row>
    <row r="2" spans="1:15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>
      <c r="A5" s="3" t="s">
        <v>2</v>
      </c>
      <c r="B5" s="4" t="s">
        <v>3</v>
      </c>
      <c r="C5" s="4" t="s">
        <v>4</v>
      </c>
      <c r="D5" s="5" t="s">
        <v>5</v>
      </c>
      <c r="E5" s="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201" t="s">
        <v>13</v>
      </c>
      <c r="M5" s="201" t="s">
        <v>14</v>
      </c>
      <c r="N5" s="201" t="s">
        <v>15</v>
      </c>
    </row>
    <row r="6" spans="1:15" ht="123.75">
      <c r="A6" s="7" t="s">
        <v>16</v>
      </c>
      <c r="B6" s="160" t="s">
        <v>17</v>
      </c>
      <c r="C6" s="161" t="s">
        <v>18</v>
      </c>
      <c r="D6" s="162" t="s">
        <v>19</v>
      </c>
      <c r="E6" s="163" t="s">
        <v>20</v>
      </c>
      <c r="F6" s="164"/>
      <c r="G6" s="9"/>
      <c r="H6" s="9"/>
      <c r="I6" s="9"/>
      <c r="J6" s="9"/>
      <c r="K6" s="9"/>
      <c r="L6" s="202"/>
      <c r="M6" s="202"/>
      <c r="N6" s="202"/>
    </row>
    <row r="7" spans="1:15" ht="45">
      <c r="A7" s="10" t="s">
        <v>21</v>
      </c>
      <c r="B7" s="163" t="s">
        <v>22</v>
      </c>
      <c r="C7" s="165" t="s">
        <v>23</v>
      </c>
      <c r="D7" s="166" t="s">
        <v>443</v>
      </c>
      <c r="E7" s="163" t="s">
        <v>24</v>
      </c>
      <c r="F7" s="164"/>
      <c r="G7" s="9"/>
      <c r="H7" s="9"/>
      <c r="I7" s="9"/>
      <c r="J7" s="9"/>
      <c r="K7" s="9"/>
      <c r="L7" s="203"/>
      <c r="M7" s="203"/>
      <c r="N7" s="203"/>
    </row>
    <row r="8" spans="1:15" ht="24">
      <c r="A8" s="11" t="s">
        <v>25</v>
      </c>
      <c r="B8" s="12">
        <v>5000</v>
      </c>
      <c r="C8" s="13">
        <v>6727.99</v>
      </c>
      <c r="D8" s="12">
        <f>8306.7+897.12+1035.43+174.44+801.6</f>
        <v>11215.290000000003</v>
      </c>
      <c r="E8" s="12">
        <v>8200</v>
      </c>
      <c r="F8" s="14"/>
      <c r="G8" s="12"/>
      <c r="H8" s="12"/>
      <c r="I8" s="12"/>
      <c r="J8" s="12"/>
      <c r="K8" s="12"/>
      <c r="L8" s="15">
        <f>IFERROR(MEDIAN($B8:$K8),"-")</f>
        <v>7463.9949999999999</v>
      </c>
      <c r="M8" s="15">
        <f>IFERROR(L8*(1-50%),"-")</f>
        <v>3731.9974999999999</v>
      </c>
      <c r="N8" s="15">
        <f>IFERROR(L8*(1+50%),"-")</f>
        <v>11195.9925</v>
      </c>
    </row>
    <row r="9" spans="1:15" ht="14.25">
      <c r="A9" s="16" t="s">
        <v>26</v>
      </c>
      <c r="B9" s="12">
        <f t="shared" ref="B9:K9" si="0">IFERROR(IF(B8&gt;$N8,"Não válido",IF(B8&lt;$M8,"Não válido",B8)),"-")</f>
        <v>5000</v>
      </c>
      <c r="C9" s="12">
        <f t="shared" si="0"/>
        <v>6727.99</v>
      </c>
      <c r="D9" s="17" t="str">
        <f t="shared" si="0"/>
        <v>Não válido</v>
      </c>
      <c r="E9" s="18">
        <f t="shared" si="0"/>
        <v>8200</v>
      </c>
      <c r="F9" s="12" t="str">
        <f t="shared" si="0"/>
        <v>Não válido</v>
      </c>
      <c r="G9" s="12" t="str">
        <f t="shared" si="0"/>
        <v>Não válido</v>
      </c>
      <c r="H9" s="12" t="str">
        <f t="shared" si="0"/>
        <v>Não válido</v>
      </c>
      <c r="I9" s="12" t="str">
        <f t="shared" si="0"/>
        <v>Não válido</v>
      </c>
      <c r="J9" s="12" t="str">
        <f t="shared" si="0"/>
        <v>Não válido</v>
      </c>
      <c r="K9" s="12" t="str">
        <f t="shared" si="0"/>
        <v>Não válido</v>
      </c>
      <c r="L9" s="1"/>
      <c r="M9" s="1"/>
      <c r="N9" s="1"/>
    </row>
    <row r="10" spans="1:15" ht="14.25">
      <c r="A10" s="19" t="s">
        <v>27</v>
      </c>
      <c r="B10" s="20">
        <f>IFERROR(MIN(B9:K9),"-")</f>
        <v>5000</v>
      </c>
      <c r="C10" s="21"/>
      <c r="D10" s="21"/>
      <c r="E10" s="21"/>
      <c r="F10" s="21"/>
      <c r="G10" s="21"/>
      <c r="H10" s="21"/>
      <c r="I10" s="21"/>
      <c r="J10" s="21"/>
      <c r="K10" s="21"/>
      <c r="L10" s="1"/>
      <c r="M10" s="1"/>
      <c r="N10" s="1"/>
    </row>
    <row r="11" spans="1:15" ht="14.25">
      <c r="A11" s="19" t="s">
        <v>28</v>
      </c>
      <c r="B11" s="15">
        <f>IFERROR(MEDIAN(B9:K9),"-")</f>
        <v>6727.99</v>
      </c>
      <c r="C11" s="21"/>
      <c r="D11" s="21"/>
      <c r="E11" s="21"/>
      <c r="F11" s="21"/>
      <c r="G11" s="21"/>
      <c r="H11" s="21"/>
      <c r="I11" s="21"/>
      <c r="J11" s="21"/>
      <c r="K11" s="21"/>
      <c r="L11" s="1"/>
      <c r="M11" s="1"/>
      <c r="N11" s="1"/>
    </row>
    <row r="12" spans="1:15" ht="14.25">
      <c r="A12" s="19" t="s">
        <v>29</v>
      </c>
      <c r="B12" s="15">
        <f>IFERROR(AVERAGE(B9:K9),"-")</f>
        <v>6642.663333333333</v>
      </c>
      <c r="C12" s="21"/>
      <c r="D12" s="21"/>
      <c r="E12" s="21"/>
      <c r="F12" s="21"/>
      <c r="G12" s="21"/>
      <c r="H12" s="21"/>
      <c r="I12" s="21"/>
      <c r="J12" s="21"/>
      <c r="K12" s="21"/>
      <c r="L12" s="1"/>
      <c r="M12" s="1"/>
      <c r="N12" s="1"/>
    </row>
    <row r="13" spans="1:15" ht="14.25">
      <c r="A13" s="19" t="s">
        <v>30</v>
      </c>
      <c r="B13" s="15">
        <f>IFERROR(MAX(B9:K9),"-")</f>
        <v>8200</v>
      </c>
      <c r="C13" s="21"/>
      <c r="D13" s="21"/>
      <c r="E13" s="21"/>
      <c r="F13" s="21"/>
      <c r="G13" s="21"/>
      <c r="H13" s="21"/>
      <c r="I13" s="21"/>
      <c r="J13" s="21"/>
      <c r="K13" s="21"/>
      <c r="L13" s="1"/>
      <c r="M13" s="1"/>
      <c r="N13" s="1"/>
    </row>
    <row r="14" spans="1:15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22.5">
      <c r="A15" s="22" t="s">
        <v>31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4" t="s">
        <v>12</v>
      </c>
      <c r="L15" s="201" t="s">
        <v>13</v>
      </c>
      <c r="M15" s="201" t="s">
        <v>14</v>
      </c>
      <c r="N15" s="201" t="s">
        <v>15</v>
      </c>
    </row>
    <row r="16" spans="1:15" ht="90">
      <c r="A16" s="4" t="s">
        <v>16</v>
      </c>
      <c r="B16" s="163" t="s">
        <v>17</v>
      </c>
      <c r="C16" s="167" t="s">
        <v>446</v>
      </c>
      <c r="D16" s="163" t="s">
        <v>32</v>
      </c>
      <c r="E16" s="168" t="s">
        <v>33</v>
      </c>
      <c r="F16" s="23"/>
      <c r="G16" s="24"/>
      <c r="H16" s="9"/>
      <c r="I16" s="9"/>
      <c r="J16" s="9"/>
      <c r="K16" s="9"/>
      <c r="L16" s="202"/>
      <c r="M16" s="202"/>
      <c r="N16" s="202"/>
    </row>
    <row r="17" spans="1:14" ht="51">
      <c r="A17" s="6" t="s">
        <v>21</v>
      </c>
      <c r="B17" s="163"/>
      <c r="C17" s="163" t="s">
        <v>447</v>
      </c>
      <c r="D17" s="163" t="s">
        <v>444</v>
      </c>
      <c r="E17" s="163" t="s">
        <v>445</v>
      </c>
      <c r="F17" s="24"/>
      <c r="G17" s="9"/>
      <c r="H17" s="9"/>
      <c r="I17" s="9"/>
      <c r="J17" s="9"/>
      <c r="K17" s="9"/>
      <c r="L17" s="203"/>
      <c r="M17" s="203"/>
      <c r="N17" s="203"/>
    </row>
    <row r="18" spans="1:14" ht="24">
      <c r="A18" s="11" t="s">
        <v>34</v>
      </c>
      <c r="B18" s="163" t="s">
        <v>423</v>
      </c>
      <c r="C18" s="169">
        <f>771690.35*0.012</f>
        <v>9260.2842000000001</v>
      </c>
      <c r="D18" s="169">
        <f>12353.74+1334.1+1539.77+259.41+1192.04</f>
        <v>16679.060000000001</v>
      </c>
      <c r="E18" s="169">
        <f>7387.95+797.9+920.91+155.15+712.94</f>
        <v>9974.85</v>
      </c>
      <c r="F18" s="12"/>
      <c r="G18" s="12"/>
      <c r="H18" s="12"/>
      <c r="I18" s="12"/>
      <c r="J18" s="12"/>
      <c r="K18" s="12"/>
      <c r="L18" s="15">
        <f>IFERROR(MEDIAN($B18:$K18),"-")</f>
        <v>9974.85</v>
      </c>
      <c r="M18" s="15">
        <f>IFERROR(L18*(1-50%),"-")</f>
        <v>4987.4250000000002</v>
      </c>
      <c r="N18" s="15">
        <f>IFERROR(L18*(1+50%),"-")</f>
        <v>14962.275000000001</v>
      </c>
    </row>
    <row r="19" spans="1:14" ht="14.25">
      <c r="A19" s="25" t="s">
        <v>26</v>
      </c>
      <c r="B19" s="12" t="str">
        <f t="shared" ref="B19:K19" si="1">IFERROR(IF(B18&gt;$N18,"Não válido",IF(B18&lt;$M18,"Não válido",B18)),"-")</f>
        <v>Não válido</v>
      </c>
      <c r="C19" s="12">
        <f t="shared" si="1"/>
        <v>9260.2842000000001</v>
      </c>
      <c r="D19" s="12" t="str">
        <f t="shared" si="1"/>
        <v>Não válido</v>
      </c>
      <c r="E19" s="12">
        <f t="shared" si="1"/>
        <v>9974.85</v>
      </c>
      <c r="F19" s="12" t="str">
        <f t="shared" si="1"/>
        <v>Não válido</v>
      </c>
      <c r="G19" s="12" t="str">
        <f t="shared" si="1"/>
        <v>Não válido</v>
      </c>
      <c r="H19" s="12" t="str">
        <f t="shared" si="1"/>
        <v>Não válido</v>
      </c>
      <c r="I19" s="12" t="str">
        <f t="shared" si="1"/>
        <v>Não válido</v>
      </c>
      <c r="J19" s="12" t="str">
        <f t="shared" si="1"/>
        <v>Não válido</v>
      </c>
      <c r="K19" s="12" t="str">
        <f t="shared" si="1"/>
        <v>Não válido</v>
      </c>
      <c r="L19" s="1"/>
      <c r="M19" s="1"/>
      <c r="N19" s="1"/>
    </row>
    <row r="20" spans="1:14" ht="14.25">
      <c r="A20" s="19" t="s">
        <v>27</v>
      </c>
      <c r="B20" s="15">
        <f>IFERROR(MIN(B19:K19),"-")</f>
        <v>9260.2842000000001</v>
      </c>
      <c r="C20" s="21"/>
      <c r="D20" s="21"/>
      <c r="E20" s="21"/>
      <c r="F20" s="21"/>
      <c r="G20" s="21"/>
      <c r="H20" s="21"/>
      <c r="I20" s="21"/>
      <c r="J20" s="21"/>
      <c r="K20" s="21"/>
      <c r="L20" s="1"/>
      <c r="M20" s="1"/>
      <c r="N20" s="1"/>
    </row>
    <row r="21" spans="1:14" ht="14.25">
      <c r="A21" s="19" t="s">
        <v>28</v>
      </c>
      <c r="B21" s="15">
        <f>IFERROR(MEDIAN(B19:K19),"-")</f>
        <v>9617.5671000000002</v>
      </c>
      <c r="C21" s="21"/>
      <c r="D21" s="21"/>
      <c r="E21" s="21"/>
      <c r="F21" s="21"/>
      <c r="G21" s="21"/>
      <c r="H21" s="21"/>
      <c r="I21" s="21"/>
      <c r="J21" s="21"/>
      <c r="K21" s="21"/>
      <c r="L21" s="1"/>
      <c r="M21" s="1"/>
      <c r="N21" s="1"/>
    </row>
    <row r="22" spans="1:14" ht="14.25">
      <c r="A22" s="19" t="s">
        <v>29</v>
      </c>
      <c r="B22" s="15">
        <f>IFERROR(AVERAGE(B19:K19),"-")</f>
        <v>9617.5671000000002</v>
      </c>
      <c r="C22" s="21"/>
      <c r="D22" s="21"/>
      <c r="E22" s="21"/>
      <c r="F22" s="21"/>
      <c r="G22" s="21"/>
      <c r="H22" s="21"/>
      <c r="I22" s="21"/>
      <c r="J22" s="21"/>
      <c r="K22" s="21"/>
      <c r="L22" s="1"/>
      <c r="M22" s="1"/>
      <c r="N22" s="1"/>
    </row>
    <row r="23" spans="1:14" ht="14.25">
      <c r="A23" s="19" t="s">
        <v>30</v>
      </c>
      <c r="B23" s="15">
        <f>IFERROR(MAX(B19:K19),"-")</f>
        <v>9974.85</v>
      </c>
      <c r="C23" s="21"/>
      <c r="D23" s="21"/>
      <c r="E23" s="21"/>
      <c r="F23" s="21"/>
      <c r="G23" s="21"/>
      <c r="H23" s="21"/>
      <c r="I23" s="21"/>
      <c r="J23" s="21"/>
      <c r="K23" s="21"/>
      <c r="L23" s="1"/>
      <c r="M23" s="1"/>
      <c r="N23" s="1"/>
    </row>
    <row r="24" spans="1:14" ht="14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>
      <c r="A25" s="22" t="s">
        <v>35</v>
      </c>
      <c r="B25" s="6" t="s">
        <v>3</v>
      </c>
      <c r="C25" s="6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201" t="s">
        <v>13</v>
      </c>
      <c r="M25" s="201" t="s">
        <v>14</v>
      </c>
      <c r="N25" s="201" t="s">
        <v>15</v>
      </c>
    </row>
    <row r="26" spans="1:14" ht="101.25">
      <c r="A26" s="7" t="s">
        <v>16</v>
      </c>
      <c r="B26" s="163" t="s">
        <v>17</v>
      </c>
      <c r="C26" s="170" t="s">
        <v>36</v>
      </c>
      <c r="D26" s="168" t="s">
        <v>37</v>
      </c>
      <c r="E26" s="163" t="s">
        <v>38</v>
      </c>
      <c r="F26" s="168" t="s">
        <v>39</v>
      </c>
      <c r="G26" s="9"/>
      <c r="H26" s="9"/>
      <c r="I26" s="9"/>
      <c r="J26" s="9"/>
      <c r="K26" s="9"/>
      <c r="L26" s="202"/>
      <c r="M26" s="202"/>
      <c r="N26" s="202"/>
    </row>
    <row r="27" spans="1:14" ht="102">
      <c r="A27" s="7" t="s">
        <v>21</v>
      </c>
      <c r="B27" s="163" t="s">
        <v>40</v>
      </c>
      <c r="C27" s="163" t="s">
        <v>448</v>
      </c>
      <c r="D27" s="163" t="s">
        <v>449</v>
      </c>
      <c r="E27" s="163" t="s">
        <v>450</v>
      </c>
      <c r="F27" s="163" t="s">
        <v>41</v>
      </c>
      <c r="G27" s="9"/>
      <c r="H27" s="9"/>
      <c r="I27" s="9"/>
      <c r="J27" s="9"/>
      <c r="K27" s="9"/>
      <c r="L27" s="203"/>
      <c r="M27" s="203"/>
      <c r="N27" s="203"/>
    </row>
    <row r="28" spans="1:14" ht="14.25">
      <c r="A28" s="26" t="s">
        <v>42</v>
      </c>
      <c r="B28" s="18">
        <v>2400</v>
      </c>
      <c r="C28" s="18">
        <f>1212.09+130.91+151.09+25.45+116.97</f>
        <v>1636.51</v>
      </c>
      <c r="D28" s="12">
        <f>1426.99+154.12+177.87+29.97+137.7</f>
        <v>1926.65</v>
      </c>
      <c r="E28" s="12">
        <f>1212.09+130.91+151.09+25.45+116.97</f>
        <v>1636.51</v>
      </c>
      <c r="F28" s="12">
        <f t="shared" ref="F28" si="2">262.5*5.04</f>
        <v>1323</v>
      </c>
      <c r="G28" s="12"/>
      <c r="H28" s="12"/>
      <c r="I28" s="12"/>
      <c r="J28" s="12"/>
      <c r="K28" s="12"/>
      <c r="L28" s="15">
        <f>IFERROR(MEDIAN($B28:$K28),"-")</f>
        <v>1636.51</v>
      </c>
      <c r="M28" s="15">
        <f>IFERROR(L28*(1-50%),"-")</f>
        <v>818.255</v>
      </c>
      <c r="N28" s="15">
        <f>IFERROR(L28*(1+50%),"-")</f>
        <v>2454.7649999999999</v>
      </c>
    </row>
    <row r="29" spans="1:14" ht="14.25">
      <c r="A29" s="4" t="s">
        <v>26</v>
      </c>
      <c r="B29" s="18">
        <f t="shared" ref="B29:K29" si="3">IFERROR(IF(B28&gt;$N28,"Não válido",IF(B28&lt;$M28,"Não válido",B28)),"-")</f>
        <v>2400</v>
      </c>
      <c r="C29" s="18">
        <f t="shared" si="3"/>
        <v>1636.51</v>
      </c>
      <c r="D29" s="18">
        <f t="shared" si="3"/>
        <v>1926.65</v>
      </c>
      <c r="E29" s="12">
        <f t="shared" si="3"/>
        <v>1636.51</v>
      </c>
      <c r="F29" s="12">
        <f t="shared" si="3"/>
        <v>1323</v>
      </c>
      <c r="G29" s="12" t="str">
        <f t="shared" si="3"/>
        <v>Não válido</v>
      </c>
      <c r="H29" s="12" t="str">
        <f t="shared" si="3"/>
        <v>Não válido</v>
      </c>
      <c r="I29" s="12" t="str">
        <f t="shared" si="3"/>
        <v>Não válido</v>
      </c>
      <c r="J29" s="12" t="str">
        <f t="shared" si="3"/>
        <v>Não válido</v>
      </c>
      <c r="K29" s="12" t="str">
        <f t="shared" si="3"/>
        <v>Não válido</v>
      </c>
      <c r="L29" s="1"/>
      <c r="M29" s="1"/>
      <c r="N29" s="1"/>
    </row>
    <row r="30" spans="1:14" ht="14.25">
      <c r="A30" s="19" t="s">
        <v>27</v>
      </c>
      <c r="B30" s="15">
        <f>IFERROR(MIN(B29:K29),"-")</f>
        <v>1323</v>
      </c>
      <c r="C30" s="21"/>
      <c r="D30" s="21"/>
      <c r="E30" s="21"/>
      <c r="F30" s="21"/>
      <c r="G30" s="21"/>
      <c r="H30" s="21"/>
      <c r="I30" s="21"/>
      <c r="J30" s="21"/>
      <c r="K30" s="21"/>
      <c r="L30" s="1"/>
      <c r="M30" s="1"/>
      <c r="N30" s="1"/>
    </row>
    <row r="31" spans="1:14" ht="14.25">
      <c r="A31" s="19" t="s">
        <v>28</v>
      </c>
      <c r="B31" s="15">
        <f>IFERROR(MEDIAN(B29:K29),"-")</f>
        <v>1636.51</v>
      </c>
      <c r="C31" s="21"/>
      <c r="D31" s="21"/>
      <c r="E31" s="21"/>
      <c r="F31" s="21"/>
      <c r="G31" s="21"/>
      <c r="H31" s="21"/>
      <c r="I31" s="21"/>
      <c r="J31" s="21"/>
      <c r="K31" s="21"/>
      <c r="L31" s="1"/>
      <c r="M31" s="1"/>
      <c r="N31" s="1"/>
    </row>
    <row r="32" spans="1:14" ht="14.25">
      <c r="A32" s="19" t="s">
        <v>29</v>
      </c>
      <c r="B32" s="15">
        <f>IFERROR(AVERAGE(B29:K29),"-")</f>
        <v>1784.5340000000001</v>
      </c>
      <c r="C32" s="21"/>
      <c r="D32" s="21"/>
      <c r="E32" s="21"/>
      <c r="F32" s="21"/>
      <c r="G32" s="21"/>
      <c r="H32" s="21"/>
      <c r="I32" s="21"/>
      <c r="J32" s="21"/>
      <c r="K32" s="21"/>
      <c r="L32" s="1"/>
      <c r="M32" s="1"/>
      <c r="N32" s="1"/>
    </row>
    <row r="33" spans="1:14" ht="14.25">
      <c r="A33" s="19" t="s">
        <v>30</v>
      </c>
      <c r="B33" s="15">
        <f>IFERROR(MAX(B29:K29),"-")</f>
        <v>2400</v>
      </c>
      <c r="C33" s="21"/>
      <c r="D33" s="21"/>
      <c r="E33" s="21"/>
      <c r="F33" s="21"/>
      <c r="G33" s="21"/>
      <c r="H33" s="21"/>
      <c r="I33" s="21"/>
      <c r="J33" s="21"/>
      <c r="K33" s="21"/>
      <c r="L33" s="1"/>
      <c r="M33" s="1"/>
      <c r="N33" s="1"/>
    </row>
    <row r="34" spans="1:14" ht="14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4.25">
      <c r="A35" s="22" t="s">
        <v>43</v>
      </c>
      <c r="B35" s="6" t="s">
        <v>3</v>
      </c>
      <c r="C35" s="6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201" t="s">
        <v>13</v>
      </c>
      <c r="M35" s="201" t="s">
        <v>14</v>
      </c>
      <c r="N35" s="201" t="s">
        <v>15</v>
      </c>
    </row>
    <row r="36" spans="1:14" ht="90">
      <c r="A36" s="7" t="s">
        <v>16</v>
      </c>
      <c r="B36" s="163" t="s">
        <v>17</v>
      </c>
      <c r="C36" s="170" t="s">
        <v>44</v>
      </c>
      <c r="D36" s="168" t="s">
        <v>45</v>
      </c>
      <c r="E36" s="163"/>
      <c r="F36" s="9"/>
      <c r="G36" s="9"/>
      <c r="H36" s="9"/>
      <c r="I36" s="9"/>
      <c r="J36" s="9"/>
      <c r="K36" s="9"/>
      <c r="L36" s="202"/>
      <c r="M36" s="202"/>
      <c r="N36" s="202"/>
    </row>
    <row r="37" spans="1:14" ht="102">
      <c r="A37" s="10" t="s">
        <v>21</v>
      </c>
      <c r="B37" s="163" t="s">
        <v>46</v>
      </c>
      <c r="C37" s="163" t="s">
        <v>451</v>
      </c>
      <c r="D37" s="163" t="s">
        <v>452</v>
      </c>
      <c r="E37" s="171"/>
      <c r="F37" s="9"/>
      <c r="G37" s="9"/>
      <c r="H37" s="9"/>
      <c r="I37" s="9"/>
      <c r="J37" s="9"/>
      <c r="K37" s="9"/>
      <c r="L37" s="203"/>
      <c r="M37" s="203"/>
      <c r="N37" s="203"/>
    </row>
    <row r="38" spans="1:14" ht="14.25">
      <c r="A38" s="26" t="s">
        <v>47</v>
      </c>
      <c r="B38" s="18">
        <v>2500</v>
      </c>
      <c r="C38" s="18">
        <f>1472.98+159.08+183.61+30.93+142.14</f>
        <v>1988.7400000000002</v>
      </c>
      <c r="D38" s="12">
        <f>1320.61+142.63+164.61+27.73+127.44</f>
        <v>1783.02</v>
      </c>
      <c r="E38" s="12"/>
      <c r="F38" s="12"/>
      <c r="G38" s="12"/>
      <c r="H38" s="12"/>
      <c r="I38" s="12"/>
      <c r="J38" s="12"/>
      <c r="K38" s="12"/>
      <c r="L38" s="15">
        <f>IFERROR(MEDIAN($B38:$K38),"-")</f>
        <v>1988.7400000000002</v>
      </c>
      <c r="M38" s="15">
        <f>IFERROR(L38*(1-50%),"-")</f>
        <v>994.37000000000012</v>
      </c>
      <c r="N38" s="15">
        <f>IFERROR(L38*(1+50%),"-")</f>
        <v>2983.1100000000006</v>
      </c>
    </row>
    <row r="39" spans="1:14" ht="14.25">
      <c r="A39" s="25" t="s">
        <v>26</v>
      </c>
      <c r="B39" s="18">
        <f t="shared" ref="B39:K39" si="4">IFERROR(IF(B38&gt;$N38,"Não válido",IF(B38&lt;$M38,"Não válido",B38)),"-")</f>
        <v>2500</v>
      </c>
      <c r="C39" s="18">
        <f t="shared" si="4"/>
        <v>1988.7400000000002</v>
      </c>
      <c r="D39" s="12">
        <f t="shared" si="4"/>
        <v>1783.02</v>
      </c>
      <c r="E39" s="12" t="str">
        <f t="shared" si="4"/>
        <v>Não válido</v>
      </c>
      <c r="F39" s="12" t="str">
        <f t="shared" si="4"/>
        <v>Não válido</v>
      </c>
      <c r="G39" s="12" t="str">
        <f t="shared" si="4"/>
        <v>Não válido</v>
      </c>
      <c r="H39" s="12" t="str">
        <f t="shared" si="4"/>
        <v>Não válido</v>
      </c>
      <c r="I39" s="12" t="str">
        <f t="shared" si="4"/>
        <v>Não válido</v>
      </c>
      <c r="J39" s="12" t="str">
        <f t="shared" si="4"/>
        <v>Não válido</v>
      </c>
      <c r="K39" s="12" t="str">
        <f t="shared" si="4"/>
        <v>Não válido</v>
      </c>
      <c r="L39" s="1"/>
      <c r="M39" s="1"/>
      <c r="N39" s="1"/>
    </row>
    <row r="40" spans="1:14" ht="14.25">
      <c r="A40" s="19" t="s">
        <v>27</v>
      </c>
      <c r="B40" s="15">
        <f>IFERROR(MIN(B39:K39),"-")</f>
        <v>1783.02</v>
      </c>
      <c r="C40" s="21"/>
      <c r="D40" s="21"/>
      <c r="E40" s="21"/>
      <c r="F40" s="21"/>
      <c r="G40" s="21"/>
      <c r="H40" s="21"/>
      <c r="I40" s="21"/>
      <c r="J40" s="21"/>
      <c r="K40" s="21"/>
      <c r="L40" s="1"/>
      <c r="M40" s="1"/>
      <c r="N40" s="1"/>
    </row>
    <row r="41" spans="1:14" ht="14.25">
      <c r="A41" s="19" t="s">
        <v>28</v>
      </c>
      <c r="B41" s="15">
        <f>IFERROR(MEDIAN(B39:K39),"-")</f>
        <v>1988.7400000000002</v>
      </c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"/>
      <c r="N41" s="1"/>
    </row>
    <row r="42" spans="1:14" ht="14.25">
      <c r="A42" s="19" t="s">
        <v>29</v>
      </c>
      <c r="B42" s="15">
        <f>IFERROR(AVERAGE(B39:K39),"-")</f>
        <v>2090.5866666666666</v>
      </c>
      <c r="C42" s="21"/>
      <c r="D42" s="21"/>
      <c r="E42" s="21"/>
      <c r="F42" s="21"/>
      <c r="G42" s="21"/>
      <c r="H42" s="21"/>
      <c r="I42" s="21"/>
      <c r="J42" s="21"/>
      <c r="K42" s="21"/>
      <c r="L42" s="1"/>
      <c r="M42" s="1"/>
      <c r="N42" s="1"/>
    </row>
    <row r="43" spans="1:14" ht="14.25">
      <c r="A43" s="19" t="s">
        <v>30</v>
      </c>
      <c r="B43" s="15">
        <f>IFERROR(MAX(B39:K39),"-")</f>
        <v>2500</v>
      </c>
      <c r="C43" s="21"/>
      <c r="D43" s="21"/>
      <c r="E43" s="21"/>
      <c r="F43" s="21"/>
      <c r="G43" s="21"/>
      <c r="H43" s="21"/>
      <c r="I43" s="21"/>
      <c r="J43" s="21"/>
      <c r="K43" s="21"/>
      <c r="L43" s="1"/>
      <c r="M43" s="1"/>
      <c r="N43" s="1"/>
    </row>
    <row r="44" spans="1:14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4.25">
      <c r="A45" s="22" t="s">
        <v>48</v>
      </c>
      <c r="B45" s="6" t="s">
        <v>3</v>
      </c>
      <c r="C45" s="6" t="s">
        <v>4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9</v>
      </c>
      <c r="I45" s="4" t="s">
        <v>10</v>
      </c>
      <c r="J45" s="4" t="s">
        <v>11</v>
      </c>
      <c r="K45" s="4" t="s">
        <v>12</v>
      </c>
      <c r="L45" s="201" t="s">
        <v>13</v>
      </c>
      <c r="M45" s="201" t="s">
        <v>14</v>
      </c>
      <c r="N45" s="201" t="s">
        <v>15</v>
      </c>
    </row>
    <row r="46" spans="1:14" ht="101.25">
      <c r="A46" s="7" t="s">
        <v>16</v>
      </c>
      <c r="B46" s="163" t="s">
        <v>17</v>
      </c>
      <c r="C46" s="170" t="s">
        <v>49</v>
      </c>
      <c r="D46" s="168" t="s">
        <v>50</v>
      </c>
      <c r="E46" s="163"/>
      <c r="F46" s="9"/>
      <c r="G46" s="9"/>
      <c r="H46" s="9"/>
      <c r="I46" s="9"/>
      <c r="J46" s="9"/>
      <c r="K46" s="9"/>
      <c r="L46" s="202"/>
      <c r="M46" s="202"/>
      <c r="N46" s="202"/>
    </row>
    <row r="47" spans="1:14" ht="89.25">
      <c r="A47" s="7" t="s">
        <v>21</v>
      </c>
      <c r="B47" s="163" t="s">
        <v>51</v>
      </c>
      <c r="C47" s="163" t="s">
        <v>453</v>
      </c>
      <c r="D47" s="163" t="s">
        <v>454</v>
      </c>
      <c r="E47" s="172"/>
      <c r="F47" s="9"/>
      <c r="G47" s="9"/>
      <c r="H47" s="9"/>
      <c r="I47" s="9"/>
      <c r="J47" s="9"/>
      <c r="K47" s="9"/>
      <c r="L47" s="203"/>
      <c r="M47" s="203"/>
      <c r="N47" s="203"/>
    </row>
    <row r="48" spans="1:14" ht="14.25">
      <c r="A48" s="26" t="s">
        <v>52</v>
      </c>
      <c r="B48" s="18">
        <v>3050</v>
      </c>
      <c r="C48" s="178">
        <f>2472.67+267.05+308.22+51.93+238.61</f>
        <v>3338.4800000000005</v>
      </c>
      <c r="D48" s="178">
        <f>1993.61+215.31+248.5+41.87+192.38</f>
        <v>2691.67</v>
      </c>
      <c r="E48" s="12"/>
      <c r="F48" s="12"/>
      <c r="G48" s="12"/>
      <c r="H48" s="12"/>
      <c r="I48" s="12"/>
      <c r="J48" s="12"/>
      <c r="K48" s="12"/>
      <c r="L48" s="15">
        <f>IFERROR(MEDIAN($B48:$K48),"-")</f>
        <v>3050</v>
      </c>
      <c r="M48" s="15">
        <f>IFERROR(L48*(1-50%),"-")</f>
        <v>1525</v>
      </c>
      <c r="N48" s="15">
        <f>IFERROR(L48*(1+50%),"-")</f>
        <v>4575</v>
      </c>
    </row>
    <row r="49" spans="1:14" ht="14.25">
      <c r="A49" s="4" t="s">
        <v>26</v>
      </c>
      <c r="B49" s="18">
        <f t="shared" ref="B49:K49" si="5">IFERROR(IF(B48&gt;$N48,"Não válido",IF(B48&lt;$M48,"Não válido",B48)),"-")</f>
        <v>3050</v>
      </c>
      <c r="C49" s="18">
        <f t="shared" si="5"/>
        <v>3338.4800000000005</v>
      </c>
      <c r="D49" s="18">
        <f t="shared" si="5"/>
        <v>2691.67</v>
      </c>
      <c r="E49" s="12" t="str">
        <f t="shared" si="5"/>
        <v>Não válido</v>
      </c>
      <c r="F49" s="12" t="str">
        <f t="shared" si="5"/>
        <v>Não válido</v>
      </c>
      <c r="G49" s="12" t="str">
        <f t="shared" si="5"/>
        <v>Não válido</v>
      </c>
      <c r="H49" s="12" t="str">
        <f t="shared" si="5"/>
        <v>Não válido</v>
      </c>
      <c r="I49" s="12" t="str">
        <f t="shared" si="5"/>
        <v>Não válido</v>
      </c>
      <c r="J49" s="12" t="str">
        <f t="shared" si="5"/>
        <v>Não válido</v>
      </c>
      <c r="K49" s="12" t="str">
        <f t="shared" si="5"/>
        <v>Não válido</v>
      </c>
      <c r="L49" s="1"/>
      <c r="M49" s="1"/>
      <c r="N49" s="1"/>
    </row>
    <row r="50" spans="1:14" ht="14.25">
      <c r="A50" s="19" t="s">
        <v>27</v>
      </c>
      <c r="B50" s="15">
        <f>IFERROR(MIN(B49:K49),"-")</f>
        <v>2691.67</v>
      </c>
      <c r="C50" s="21"/>
      <c r="D50" s="21"/>
      <c r="E50" s="21"/>
      <c r="F50" s="21"/>
      <c r="G50" s="21"/>
      <c r="H50" s="21"/>
      <c r="I50" s="21"/>
      <c r="J50" s="21"/>
      <c r="K50" s="21"/>
      <c r="L50" s="1"/>
      <c r="M50" s="1"/>
      <c r="N50" s="1"/>
    </row>
    <row r="51" spans="1:14" ht="14.25">
      <c r="A51" s="19" t="s">
        <v>28</v>
      </c>
      <c r="B51" s="15">
        <f>IFERROR(MEDIAN(B49:K49),"-")</f>
        <v>3050</v>
      </c>
      <c r="C51" s="21"/>
      <c r="D51" s="21"/>
      <c r="E51" s="21"/>
      <c r="F51" s="21"/>
      <c r="G51" s="21"/>
      <c r="H51" s="21"/>
      <c r="I51" s="21"/>
      <c r="J51" s="21"/>
      <c r="K51" s="21"/>
      <c r="L51" s="1"/>
      <c r="M51" s="1"/>
      <c r="N51" s="1"/>
    </row>
    <row r="52" spans="1:14" ht="14.25">
      <c r="A52" s="19" t="s">
        <v>29</v>
      </c>
      <c r="B52" s="15">
        <f>IFERROR(AVERAGE(B49:K49),"-")</f>
        <v>3026.7166666666672</v>
      </c>
      <c r="C52" s="21"/>
      <c r="D52" s="21"/>
      <c r="E52" s="21"/>
      <c r="F52" s="21"/>
      <c r="G52" s="21"/>
      <c r="H52" s="21"/>
      <c r="I52" s="21"/>
      <c r="J52" s="21"/>
      <c r="K52" s="21"/>
      <c r="L52" s="1"/>
      <c r="M52" s="1"/>
      <c r="N52" s="1"/>
    </row>
    <row r="53" spans="1:14" ht="14.25">
      <c r="A53" s="19" t="s">
        <v>30</v>
      </c>
      <c r="B53" s="15">
        <f>IFERROR(MAX(B49:K49),"-")</f>
        <v>3338.4800000000005</v>
      </c>
      <c r="C53" s="21"/>
      <c r="D53" s="21"/>
      <c r="E53" s="21"/>
      <c r="F53" s="21"/>
      <c r="G53" s="21"/>
      <c r="H53" s="21"/>
      <c r="I53" s="21"/>
      <c r="J53" s="21"/>
      <c r="K53" s="21"/>
      <c r="L53" s="1"/>
      <c r="M53" s="1"/>
      <c r="N53" s="1"/>
    </row>
    <row r="54" spans="1:14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4.25">
      <c r="A55" s="22" t="s">
        <v>53</v>
      </c>
      <c r="B55" s="6" t="s">
        <v>3</v>
      </c>
      <c r="C55" s="6" t="s">
        <v>4</v>
      </c>
      <c r="D55" s="4" t="s">
        <v>5</v>
      </c>
      <c r="E55" s="4" t="s">
        <v>6</v>
      </c>
      <c r="F55" s="4" t="s">
        <v>7</v>
      </c>
      <c r="G55" s="4" t="s">
        <v>8</v>
      </c>
      <c r="H55" s="4" t="s">
        <v>9</v>
      </c>
      <c r="I55" s="4" t="s">
        <v>10</v>
      </c>
      <c r="J55" s="4" t="s">
        <v>11</v>
      </c>
      <c r="K55" s="4" t="s">
        <v>12</v>
      </c>
      <c r="L55" s="201" t="s">
        <v>13</v>
      </c>
      <c r="M55" s="201" t="s">
        <v>14</v>
      </c>
      <c r="N55" s="201" t="s">
        <v>15</v>
      </c>
    </row>
    <row r="56" spans="1:14" ht="25.5">
      <c r="A56" s="7" t="s">
        <v>16</v>
      </c>
      <c r="B56" s="163" t="s">
        <v>17</v>
      </c>
      <c r="C56" s="183" t="s">
        <v>54</v>
      </c>
      <c r="D56" s="196" t="s">
        <v>55</v>
      </c>
      <c r="E56" s="196" t="s">
        <v>56</v>
      </c>
      <c r="F56" s="183"/>
      <c r="G56" s="9"/>
      <c r="H56" s="9"/>
      <c r="I56" s="9"/>
      <c r="J56" s="9"/>
      <c r="K56" s="9"/>
      <c r="L56" s="202"/>
      <c r="M56" s="202"/>
      <c r="N56" s="202"/>
    </row>
    <row r="57" spans="1:14" ht="102">
      <c r="A57" s="7" t="s">
        <v>21</v>
      </c>
      <c r="B57" s="177" t="s">
        <v>57</v>
      </c>
      <c r="C57" s="195" t="s">
        <v>455</v>
      </c>
      <c r="D57" s="195" t="s">
        <v>457</v>
      </c>
      <c r="E57" s="195" t="s">
        <v>456</v>
      </c>
      <c r="F57" s="188"/>
      <c r="G57" s="158"/>
      <c r="H57" s="9"/>
      <c r="I57" s="9"/>
      <c r="J57" s="9"/>
      <c r="K57" s="9"/>
      <c r="L57" s="203"/>
      <c r="M57" s="203"/>
      <c r="N57" s="203"/>
    </row>
    <row r="58" spans="1:14" ht="14.25">
      <c r="A58" s="26" t="s">
        <v>58</v>
      </c>
      <c r="B58" s="18">
        <v>6500</v>
      </c>
      <c r="C58" s="191">
        <f>4294.23+463.78+535.28+90.18+414.39</f>
        <v>5797.86</v>
      </c>
      <c r="D58" s="191">
        <f>3813.45+411.85+475.35+80.08+368</f>
        <v>5148.7300000000005</v>
      </c>
      <c r="E58" s="191">
        <f>3463.12+374.02+431.68+72.73+334.19</f>
        <v>4675.7399999999989</v>
      </c>
      <c r="F58" s="151"/>
      <c r="G58" s="12"/>
      <c r="H58" s="12"/>
      <c r="I58" s="12"/>
      <c r="J58" s="12"/>
      <c r="K58" s="12"/>
      <c r="L58" s="15">
        <f>IFERROR(MEDIAN($B58:$K58),"-")</f>
        <v>5473.2950000000001</v>
      </c>
      <c r="M58" s="15">
        <f>IFERROR(L58*(1-50%),"-")</f>
        <v>2736.6475</v>
      </c>
      <c r="N58" s="15">
        <f>IFERROR(L58*(1+50%),"-")</f>
        <v>8209.942500000001</v>
      </c>
    </row>
    <row r="59" spans="1:14" ht="14.25">
      <c r="A59" s="4" t="s">
        <v>26</v>
      </c>
      <c r="B59" s="18">
        <f t="shared" ref="B59:K59" si="6">IFERROR(IF(B58&gt;$N58,"Não válido",IF(B58&lt;$M58,"Não válido",B58)),"-")</f>
        <v>6500</v>
      </c>
      <c r="C59" s="18">
        <f t="shared" si="6"/>
        <v>5797.86</v>
      </c>
      <c r="D59" s="18">
        <f t="shared" si="6"/>
        <v>5148.7300000000005</v>
      </c>
      <c r="E59" s="12">
        <f t="shared" si="6"/>
        <v>4675.7399999999989</v>
      </c>
      <c r="F59" s="12" t="str">
        <f t="shared" si="6"/>
        <v>Não válido</v>
      </c>
      <c r="G59" s="12" t="str">
        <f t="shared" si="6"/>
        <v>Não válido</v>
      </c>
      <c r="H59" s="12" t="str">
        <f t="shared" si="6"/>
        <v>Não válido</v>
      </c>
      <c r="I59" s="12" t="str">
        <f t="shared" si="6"/>
        <v>Não válido</v>
      </c>
      <c r="J59" s="12" t="str">
        <f t="shared" si="6"/>
        <v>Não válido</v>
      </c>
      <c r="K59" s="12" t="str">
        <f t="shared" si="6"/>
        <v>Não válido</v>
      </c>
      <c r="L59" s="1"/>
      <c r="M59" s="1"/>
      <c r="N59" s="1"/>
    </row>
    <row r="60" spans="1:14" ht="14.25">
      <c r="A60" s="19" t="s">
        <v>27</v>
      </c>
      <c r="B60" s="15">
        <f>IFERROR(MIN(B59:K59),"-")</f>
        <v>4675.7399999999989</v>
      </c>
      <c r="C60" s="21"/>
      <c r="D60" s="21"/>
      <c r="E60" s="21"/>
      <c r="F60" s="21"/>
      <c r="G60" s="21"/>
      <c r="H60" s="21"/>
      <c r="I60" s="21"/>
      <c r="J60" s="21"/>
      <c r="K60" s="21"/>
      <c r="L60" s="1"/>
      <c r="M60" s="1"/>
      <c r="N60" s="1"/>
    </row>
    <row r="61" spans="1:14" ht="14.25">
      <c r="A61" s="19" t="s">
        <v>28</v>
      </c>
      <c r="B61" s="15">
        <f>IFERROR(MEDIAN(B59:K59),"-")</f>
        <v>5473.2950000000001</v>
      </c>
      <c r="C61" s="21"/>
      <c r="D61" s="21"/>
      <c r="E61" s="21"/>
      <c r="F61" s="21"/>
      <c r="G61" s="21"/>
      <c r="H61" s="21"/>
      <c r="I61" s="21"/>
      <c r="J61" s="21"/>
      <c r="K61" s="21"/>
      <c r="L61" s="1"/>
      <c r="M61" s="1"/>
      <c r="N61" s="1"/>
    </row>
    <row r="62" spans="1:14" ht="14.25">
      <c r="A62" s="19" t="s">
        <v>29</v>
      </c>
      <c r="B62" s="15">
        <f>IFERROR(AVERAGE(B59:K59),"-")</f>
        <v>5530.5824999999995</v>
      </c>
      <c r="C62" s="21"/>
      <c r="D62" s="21"/>
      <c r="E62" s="21"/>
      <c r="F62" s="21"/>
      <c r="G62" s="21"/>
      <c r="H62" s="21"/>
      <c r="I62" s="21"/>
      <c r="J62" s="21"/>
      <c r="K62" s="21"/>
      <c r="L62" s="1"/>
      <c r="M62" s="1"/>
      <c r="N62" s="1"/>
    </row>
    <row r="63" spans="1:14" ht="14.25">
      <c r="A63" s="19" t="s">
        <v>30</v>
      </c>
      <c r="B63" s="15">
        <f>IFERROR(MAX(B59:K59),"-")</f>
        <v>6500</v>
      </c>
      <c r="C63" s="21"/>
      <c r="D63" s="21"/>
      <c r="E63" s="21"/>
      <c r="F63" s="21"/>
      <c r="G63" s="21"/>
      <c r="H63" s="21"/>
      <c r="I63" s="21"/>
      <c r="J63" s="21"/>
      <c r="K63" s="21"/>
      <c r="L63" s="1"/>
      <c r="M63" s="1"/>
      <c r="N63" s="1"/>
    </row>
    <row r="64" spans="1:14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5.5">
      <c r="A65" s="22" t="s">
        <v>59</v>
      </c>
      <c r="B65" s="6" t="s">
        <v>3</v>
      </c>
      <c r="C65" s="6" t="s">
        <v>4</v>
      </c>
      <c r="D65" s="6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  <c r="J65" s="4" t="s">
        <v>11</v>
      </c>
      <c r="K65" s="4" t="s">
        <v>12</v>
      </c>
      <c r="L65" s="201" t="s">
        <v>13</v>
      </c>
      <c r="M65" s="201" t="s">
        <v>14</v>
      </c>
      <c r="N65" s="201" t="s">
        <v>15</v>
      </c>
    </row>
    <row r="66" spans="1:14" ht="393.75">
      <c r="A66" s="7" t="s">
        <v>16</v>
      </c>
      <c r="B66" s="163" t="s">
        <v>17</v>
      </c>
      <c r="C66" s="174" t="s">
        <v>60</v>
      </c>
      <c r="D66" s="168" t="s">
        <v>61</v>
      </c>
      <c r="E66" s="168" t="s">
        <v>62</v>
      </c>
      <c r="F66" s="163"/>
      <c r="G66" s="23"/>
      <c r="H66" s="9"/>
      <c r="I66" s="9"/>
      <c r="J66" s="9"/>
      <c r="K66" s="9"/>
      <c r="L66" s="202"/>
      <c r="M66" s="202"/>
      <c r="N66" s="202"/>
    </row>
    <row r="67" spans="1:14" ht="101.25">
      <c r="A67" s="7" t="s">
        <v>21</v>
      </c>
      <c r="B67" s="27"/>
      <c r="C67" s="28" t="s">
        <v>63</v>
      </c>
      <c r="D67" s="197" t="s">
        <v>458</v>
      </c>
      <c r="E67" s="197" t="s">
        <v>459</v>
      </c>
      <c r="F67" s="24"/>
      <c r="G67" s="24"/>
      <c r="H67" s="9"/>
      <c r="I67" s="9"/>
      <c r="J67" s="9"/>
      <c r="K67" s="9"/>
      <c r="L67" s="203"/>
      <c r="M67" s="203"/>
      <c r="N67" s="203"/>
    </row>
    <row r="68" spans="1:14" ht="14.25">
      <c r="A68" s="26" t="s">
        <v>64</v>
      </c>
      <c r="B68" s="9" t="s">
        <v>423</v>
      </c>
      <c r="C68" s="14">
        <v>26855.79</v>
      </c>
      <c r="D68" s="169">
        <f>11082+1196.86+1381.37+232.72+1069.41</f>
        <v>14962.359999999999</v>
      </c>
      <c r="E68" s="169">
        <f>14162.93+1529.6+1765.41+297.42+1366.72</f>
        <v>19122.080000000002</v>
      </c>
      <c r="F68" s="12"/>
      <c r="G68" s="12"/>
      <c r="H68" s="12"/>
      <c r="I68" s="12"/>
      <c r="J68" s="12"/>
      <c r="K68" s="12"/>
      <c r="L68" s="15">
        <f>IFERROR(MEDIAN($B68:$K68),"-")</f>
        <v>19122.080000000002</v>
      </c>
      <c r="M68" s="15">
        <f>IFERROR(L68*(1-50%),"-")</f>
        <v>9561.0400000000009</v>
      </c>
      <c r="N68" s="15">
        <f>IFERROR(L68*(1+50%),"-")</f>
        <v>28683.120000000003</v>
      </c>
    </row>
    <row r="69" spans="1:14" ht="14.25">
      <c r="A69" s="4" t="s">
        <v>26</v>
      </c>
      <c r="B69" s="18" t="str">
        <f t="shared" ref="B69:K69" si="7">IFERROR(IF(B68&gt;$N68,"Não válido",IF(B68&lt;$M68,"Não válido",B68)),"-")</f>
        <v>Não válido</v>
      </c>
      <c r="C69" s="18">
        <f t="shared" si="7"/>
        <v>26855.79</v>
      </c>
      <c r="D69" s="18">
        <f t="shared" si="7"/>
        <v>14962.359999999999</v>
      </c>
      <c r="E69" s="12">
        <f t="shared" si="7"/>
        <v>19122.080000000002</v>
      </c>
      <c r="F69" s="12" t="str">
        <f t="shared" si="7"/>
        <v>Não válido</v>
      </c>
      <c r="G69" s="12" t="str">
        <f t="shared" si="7"/>
        <v>Não válido</v>
      </c>
      <c r="H69" s="12" t="str">
        <f t="shared" si="7"/>
        <v>Não válido</v>
      </c>
      <c r="I69" s="12" t="str">
        <f t="shared" si="7"/>
        <v>Não válido</v>
      </c>
      <c r="J69" s="12" t="str">
        <f t="shared" si="7"/>
        <v>Não válido</v>
      </c>
      <c r="K69" s="12" t="str">
        <f t="shared" si="7"/>
        <v>Não válido</v>
      </c>
      <c r="L69" s="1"/>
      <c r="M69" s="1"/>
      <c r="N69" s="1"/>
    </row>
    <row r="70" spans="1:14" ht="14.25">
      <c r="A70" s="19" t="s">
        <v>27</v>
      </c>
      <c r="B70" s="15">
        <f>IFERROR(MIN(B69:K69),"-")</f>
        <v>14962.359999999999</v>
      </c>
      <c r="C70" s="21"/>
      <c r="D70" s="21"/>
      <c r="E70" s="21"/>
      <c r="F70" s="21"/>
      <c r="G70" s="21"/>
      <c r="H70" s="21"/>
      <c r="I70" s="21"/>
      <c r="J70" s="21"/>
      <c r="K70" s="21"/>
      <c r="L70" s="1"/>
      <c r="M70" s="1"/>
      <c r="N70" s="1"/>
    </row>
    <row r="71" spans="1:14" ht="14.25">
      <c r="A71" s="19" t="s">
        <v>28</v>
      </c>
      <c r="B71" s="15">
        <f>IFERROR(MEDIAN(B69:K69),"-")</f>
        <v>19122.080000000002</v>
      </c>
      <c r="C71" s="21"/>
      <c r="D71" s="21"/>
      <c r="E71" s="21"/>
      <c r="F71" s="21"/>
      <c r="G71" s="21"/>
      <c r="H71" s="21"/>
      <c r="I71" s="21"/>
      <c r="J71" s="21"/>
      <c r="K71" s="21"/>
      <c r="L71" s="1"/>
      <c r="M71" s="1"/>
      <c r="N71" s="1"/>
    </row>
    <row r="72" spans="1:14" ht="14.25">
      <c r="A72" s="19" t="s">
        <v>29</v>
      </c>
      <c r="B72" s="15">
        <f>IFERROR(AVERAGE(B69:K69),"-")</f>
        <v>20313.41</v>
      </c>
      <c r="C72" s="21"/>
      <c r="D72" s="21"/>
      <c r="E72" s="21"/>
      <c r="F72" s="21"/>
      <c r="G72" s="21"/>
      <c r="H72" s="21"/>
      <c r="I72" s="21"/>
      <c r="J72" s="21"/>
      <c r="K72" s="21"/>
      <c r="L72" s="1"/>
      <c r="M72" s="1"/>
      <c r="N72" s="1"/>
    </row>
    <row r="73" spans="1:14" ht="14.25">
      <c r="A73" s="19" t="s">
        <v>30</v>
      </c>
      <c r="B73" s="15">
        <f>IFERROR(MAX(B69:K69),"-")</f>
        <v>26855.79</v>
      </c>
      <c r="C73" s="21"/>
      <c r="D73" s="21"/>
      <c r="E73" s="21"/>
      <c r="F73" s="21"/>
      <c r="G73" s="21"/>
      <c r="H73" s="21"/>
      <c r="I73" s="21"/>
      <c r="J73" s="21"/>
      <c r="K73" s="21"/>
      <c r="L73" s="1"/>
      <c r="M73" s="1"/>
      <c r="N73" s="1"/>
    </row>
    <row r="74" spans="1:1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ht="14.25">
      <c r="A75" s="22" t="s">
        <v>65</v>
      </c>
      <c r="B75" s="6" t="s">
        <v>3</v>
      </c>
      <c r="C75" s="6" t="s">
        <v>4</v>
      </c>
      <c r="D75" s="6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  <c r="J75" s="4" t="s">
        <v>11</v>
      </c>
      <c r="K75" s="4" t="s">
        <v>12</v>
      </c>
      <c r="L75" s="201" t="s">
        <v>13</v>
      </c>
      <c r="M75" s="201" t="s">
        <v>14</v>
      </c>
      <c r="N75" s="201" t="s">
        <v>15</v>
      </c>
    </row>
    <row r="76" spans="1:14" ht="306">
      <c r="A76" s="7" t="s">
        <v>16</v>
      </c>
      <c r="B76" s="163" t="s">
        <v>17</v>
      </c>
      <c r="C76" s="200" t="s">
        <v>66</v>
      </c>
      <c r="D76" s="175" t="s">
        <v>67</v>
      </c>
      <c r="E76" s="168" t="s">
        <v>68</v>
      </c>
      <c r="F76" s="163"/>
      <c r="G76" s="9"/>
      <c r="H76" s="9"/>
      <c r="I76" s="9"/>
      <c r="J76" s="9"/>
      <c r="K76" s="9"/>
      <c r="L76" s="202"/>
      <c r="M76" s="202"/>
      <c r="N76" s="202"/>
    </row>
    <row r="77" spans="1:14" ht="114.75">
      <c r="A77" s="7" t="s">
        <v>21</v>
      </c>
      <c r="B77" s="176"/>
      <c r="C77" s="198" t="s">
        <v>460</v>
      </c>
      <c r="D77" s="199" t="s">
        <v>461</v>
      </c>
      <c r="E77" s="199" t="s">
        <v>462</v>
      </c>
      <c r="F77" s="174"/>
      <c r="G77" s="24"/>
      <c r="H77" s="9"/>
      <c r="I77" s="9"/>
      <c r="J77" s="9"/>
      <c r="K77" s="9"/>
      <c r="L77" s="203"/>
      <c r="M77" s="203"/>
      <c r="N77" s="203"/>
    </row>
    <row r="78" spans="1:14" ht="24">
      <c r="A78" s="26" t="s">
        <v>69</v>
      </c>
      <c r="B78" s="163" t="s">
        <v>423</v>
      </c>
      <c r="C78" s="178">
        <f>2666.61+287.99+332.39+56+257.33+(4*6354.16)</f>
        <v>29016.959999999999</v>
      </c>
      <c r="D78" s="178">
        <f>3555.47+383.99+443.19+74.66+346.1+(4*7099.2)</f>
        <v>33200.21</v>
      </c>
      <c r="E78" s="169">
        <f>2666.61+287.99+332.39+56+257.33+(4*6704.8)</f>
        <v>30419.52</v>
      </c>
      <c r="F78" s="169"/>
      <c r="G78" s="12"/>
      <c r="H78" s="12"/>
      <c r="I78" s="12"/>
      <c r="J78" s="12"/>
      <c r="K78" s="12"/>
      <c r="L78" s="15">
        <f>IFERROR(MEDIAN($B78:$K78),"-")</f>
        <v>30419.52</v>
      </c>
      <c r="M78" s="15">
        <f>IFERROR(L78*(1-50%),"-")</f>
        <v>15209.76</v>
      </c>
      <c r="N78" s="15">
        <f>IFERROR(L78*(1+50%),"-")</f>
        <v>45629.279999999999</v>
      </c>
    </row>
    <row r="79" spans="1:14" ht="14.25">
      <c r="A79" s="4" t="s">
        <v>26</v>
      </c>
      <c r="B79" s="18" t="str">
        <f t="shared" ref="B79:K79" si="8">IFERROR(IF(B78&gt;$N78,"Não válido",IF(B78&lt;$M78,"Não válido",B78)),"-")</f>
        <v>Não válido</v>
      </c>
      <c r="C79" s="18">
        <f t="shared" si="8"/>
        <v>29016.959999999999</v>
      </c>
      <c r="D79" s="18">
        <f t="shared" si="8"/>
        <v>33200.21</v>
      </c>
      <c r="E79" s="12">
        <f t="shared" si="8"/>
        <v>30419.52</v>
      </c>
      <c r="F79" s="12" t="str">
        <f t="shared" si="8"/>
        <v>Não válido</v>
      </c>
      <c r="G79" s="12" t="str">
        <f t="shared" si="8"/>
        <v>Não válido</v>
      </c>
      <c r="H79" s="12" t="str">
        <f t="shared" si="8"/>
        <v>Não válido</v>
      </c>
      <c r="I79" s="12" t="str">
        <f t="shared" si="8"/>
        <v>Não válido</v>
      </c>
      <c r="J79" s="12" t="str">
        <f t="shared" si="8"/>
        <v>Não válido</v>
      </c>
      <c r="K79" s="12" t="str">
        <f t="shared" si="8"/>
        <v>Não válido</v>
      </c>
      <c r="L79" s="1"/>
      <c r="M79" s="1"/>
      <c r="N79" s="1"/>
    </row>
    <row r="80" spans="1:14" ht="14.25">
      <c r="A80" s="19" t="s">
        <v>27</v>
      </c>
      <c r="B80" s="15">
        <f>IFERROR(MIN(B79:K79),"-")</f>
        <v>29016.959999999999</v>
      </c>
      <c r="C80" s="21"/>
      <c r="D80" s="21"/>
      <c r="E80" s="21"/>
      <c r="F80" s="21"/>
      <c r="G80" s="21"/>
      <c r="H80" s="21"/>
      <c r="I80" s="21"/>
      <c r="J80" s="21"/>
      <c r="K80" s="21"/>
      <c r="L80" s="1"/>
      <c r="M80" s="1"/>
      <c r="N80" s="1"/>
    </row>
    <row r="81" spans="1:26" ht="14.25">
      <c r="A81" s="19" t="s">
        <v>28</v>
      </c>
      <c r="B81" s="15">
        <f>IFERROR(MEDIAN(B79:K79),"-")</f>
        <v>30419.52</v>
      </c>
      <c r="C81" s="21"/>
      <c r="D81" s="21"/>
      <c r="E81" s="21"/>
      <c r="F81" s="21"/>
      <c r="G81" s="21"/>
      <c r="H81" s="21"/>
      <c r="I81" s="21"/>
      <c r="J81" s="21"/>
      <c r="K81" s="21"/>
      <c r="L81" s="1"/>
      <c r="M81" s="1"/>
      <c r="N81" s="1"/>
    </row>
    <row r="82" spans="1:26" ht="14.25">
      <c r="A82" s="19" t="s">
        <v>29</v>
      </c>
      <c r="B82" s="15">
        <f>IFERROR(AVERAGE(B79:K79),"-")</f>
        <v>30878.896666666667</v>
      </c>
      <c r="C82" s="21"/>
      <c r="D82" s="21"/>
      <c r="E82" s="21"/>
      <c r="F82" s="21"/>
      <c r="G82" s="21"/>
      <c r="H82" s="21"/>
      <c r="I82" s="21"/>
      <c r="J82" s="21"/>
      <c r="K82" s="21"/>
      <c r="L82" s="1"/>
      <c r="M82" s="1"/>
      <c r="N82" s="1"/>
    </row>
    <row r="83" spans="1:26" ht="14.25">
      <c r="A83" s="19" t="s">
        <v>30</v>
      </c>
      <c r="B83" s="15">
        <f>IFERROR(MAX(B79:K79),"-")</f>
        <v>33200.21</v>
      </c>
      <c r="C83" s="21"/>
      <c r="D83" s="21"/>
      <c r="E83" s="21"/>
      <c r="F83" s="21"/>
      <c r="G83" s="21"/>
      <c r="H83" s="21"/>
      <c r="I83" s="21"/>
      <c r="J83" s="21"/>
      <c r="K83" s="21"/>
      <c r="L83" s="1"/>
      <c r="M83" s="1"/>
      <c r="N83" s="1"/>
    </row>
    <row r="84" spans="1:26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26" ht="14.25">
      <c r="A85" s="22" t="s">
        <v>70</v>
      </c>
      <c r="B85" s="6" t="s">
        <v>3</v>
      </c>
      <c r="C85" s="6" t="s">
        <v>4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  <c r="J85" s="4" t="s">
        <v>11</v>
      </c>
      <c r="K85" s="4" t="s">
        <v>12</v>
      </c>
      <c r="L85" s="201" t="s">
        <v>13</v>
      </c>
      <c r="M85" s="201" t="s">
        <v>14</v>
      </c>
      <c r="N85" s="201" t="s">
        <v>15</v>
      </c>
    </row>
    <row r="86" spans="1:26" ht="216.75">
      <c r="A86" s="7" t="s">
        <v>16</v>
      </c>
      <c r="B86" s="163" t="s">
        <v>17</v>
      </c>
      <c r="C86" s="168" t="s">
        <v>71</v>
      </c>
      <c r="D86" s="168" t="s">
        <v>72</v>
      </c>
      <c r="E86" s="163"/>
      <c r="F86" s="23"/>
      <c r="G86" s="23"/>
      <c r="H86" s="9"/>
      <c r="I86" s="9"/>
      <c r="J86" s="9"/>
      <c r="K86" s="9"/>
      <c r="L86" s="202"/>
      <c r="M86" s="202"/>
      <c r="N86" s="202"/>
    </row>
    <row r="87" spans="1:26" ht="114.75">
      <c r="A87" s="7" t="s">
        <v>21</v>
      </c>
      <c r="B87" s="163" t="s">
        <v>73</v>
      </c>
      <c r="C87" s="179" t="s">
        <v>74</v>
      </c>
      <c r="D87" s="180" t="s">
        <v>75</v>
      </c>
      <c r="E87" s="24"/>
      <c r="F87" s="24"/>
      <c r="G87" s="24"/>
      <c r="H87" s="9"/>
      <c r="I87" s="9"/>
      <c r="J87" s="9"/>
      <c r="K87" s="9"/>
      <c r="L87" s="203"/>
      <c r="M87" s="203"/>
      <c r="N87" s="203"/>
    </row>
    <row r="88" spans="1:26" ht="14.25">
      <c r="A88" s="26" t="s">
        <v>76</v>
      </c>
      <c r="B88" s="18">
        <v>1550</v>
      </c>
      <c r="C88" s="13">
        <v>999.99</v>
      </c>
      <c r="D88" s="13">
        <v>1399.99</v>
      </c>
      <c r="E88" s="13"/>
      <c r="F88" s="13"/>
      <c r="G88" s="13"/>
      <c r="H88" s="12"/>
      <c r="I88" s="12"/>
      <c r="J88" s="12"/>
      <c r="K88" s="12"/>
      <c r="L88" s="15">
        <f>IFERROR(MEDIAN($B88:$K88),"-")</f>
        <v>1399.99</v>
      </c>
      <c r="M88" s="15">
        <f>IFERROR(L88*(1-50%),"-")</f>
        <v>699.995</v>
      </c>
      <c r="N88" s="15">
        <f>IFERROR(L88*(1+50%),"-")</f>
        <v>2099.9850000000001</v>
      </c>
    </row>
    <row r="89" spans="1:26" ht="14.25">
      <c r="A89" s="4" t="s">
        <v>26</v>
      </c>
      <c r="B89" s="18">
        <f t="shared" ref="B89:K89" si="9">IFERROR(IF(B88&gt;$N88,"Não válido",IF(B88&lt;$M88,"Não válido",B88)),"-")</f>
        <v>1550</v>
      </c>
      <c r="C89" s="18">
        <f t="shared" si="9"/>
        <v>999.99</v>
      </c>
      <c r="D89" s="12">
        <f t="shared" si="9"/>
        <v>1399.99</v>
      </c>
      <c r="E89" s="12" t="str">
        <f t="shared" si="9"/>
        <v>Não válido</v>
      </c>
      <c r="F89" s="12" t="str">
        <f t="shared" si="9"/>
        <v>Não válido</v>
      </c>
      <c r="G89" s="12" t="str">
        <f t="shared" si="9"/>
        <v>Não válido</v>
      </c>
      <c r="H89" s="12" t="str">
        <f t="shared" si="9"/>
        <v>Não válido</v>
      </c>
      <c r="I89" s="12" t="str">
        <f t="shared" si="9"/>
        <v>Não válido</v>
      </c>
      <c r="J89" s="12" t="str">
        <f t="shared" si="9"/>
        <v>Não válido</v>
      </c>
      <c r="K89" s="12" t="str">
        <f t="shared" si="9"/>
        <v>Não válido</v>
      </c>
      <c r="L89" s="1"/>
      <c r="M89" s="1"/>
      <c r="N89" s="1"/>
    </row>
    <row r="90" spans="1:26" ht="14.25">
      <c r="A90" s="19" t="s">
        <v>27</v>
      </c>
      <c r="B90" s="15">
        <f>IFERROR(MIN(B89:K89),"-")</f>
        <v>999.99</v>
      </c>
      <c r="C90" s="21"/>
      <c r="D90" s="21"/>
      <c r="E90" s="21"/>
      <c r="F90" s="21"/>
      <c r="G90" s="21"/>
      <c r="H90" s="21"/>
      <c r="I90" s="21"/>
      <c r="J90" s="21"/>
      <c r="K90" s="21"/>
      <c r="L90" s="1"/>
      <c r="M90" s="1"/>
      <c r="N90" s="1"/>
    </row>
    <row r="91" spans="1:26" ht="14.25">
      <c r="A91" s="19" t="s">
        <v>28</v>
      </c>
      <c r="B91" s="15">
        <f>IFERROR(MEDIAN(B89:K89),"-")</f>
        <v>1399.99</v>
      </c>
      <c r="C91" s="21"/>
      <c r="D91" s="21"/>
      <c r="E91" s="21"/>
      <c r="F91" s="21"/>
      <c r="G91" s="21"/>
      <c r="H91" s="21"/>
      <c r="I91" s="21"/>
      <c r="J91" s="21"/>
      <c r="K91" s="21"/>
      <c r="L91" s="1"/>
      <c r="M91" s="1"/>
      <c r="N91" s="1"/>
    </row>
    <row r="92" spans="1:26" ht="14.25">
      <c r="A92" s="19" t="s">
        <v>29</v>
      </c>
      <c r="B92" s="15">
        <f>IFERROR(AVERAGE(B89:K89),"-")</f>
        <v>1316.6599999999999</v>
      </c>
      <c r="C92" s="21"/>
      <c r="D92" s="21"/>
      <c r="E92" s="21"/>
      <c r="F92" s="21"/>
      <c r="G92" s="21"/>
      <c r="H92" s="21"/>
      <c r="I92" s="21"/>
      <c r="J92" s="21"/>
      <c r="K92" s="21"/>
      <c r="L92" s="1"/>
      <c r="M92" s="1"/>
      <c r="N92" s="1"/>
    </row>
    <row r="93" spans="1:26" ht="14.25">
      <c r="A93" s="19" t="s">
        <v>30</v>
      </c>
      <c r="B93" s="15">
        <f>IFERROR(MAX(B89:K89),"-")</f>
        <v>1550</v>
      </c>
      <c r="C93" s="21"/>
      <c r="D93" s="21"/>
      <c r="E93" s="21"/>
      <c r="F93" s="21"/>
      <c r="G93" s="21"/>
      <c r="H93" s="21"/>
      <c r="I93" s="21"/>
      <c r="J93" s="21"/>
      <c r="K93" s="21"/>
      <c r="L93" s="1"/>
      <c r="M93" s="1"/>
      <c r="N93" s="1"/>
    </row>
    <row r="94" spans="1:26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26" ht="28.5">
      <c r="A95" s="30" t="s">
        <v>77</v>
      </c>
      <c r="B95" s="6" t="s">
        <v>3</v>
      </c>
      <c r="C95" s="6" t="s">
        <v>4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  <c r="J95" s="4" t="s">
        <v>11</v>
      </c>
      <c r="K95" s="4" t="s">
        <v>12</v>
      </c>
      <c r="L95" s="201" t="s">
        <v>13</v>
      </c>
      <c r="M95" s="201" t="s">
        <v>14</v>
      </c>
      <c r="N95" s="201" t="s">
        <v>15</v>
      </c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25.5">
      <c r="A96" s="7" t="s">
        <v>16</v>
      </c>
      <c r="B96" s="163" t="s">
        <v>17</v>
      </c>
      <c r="C96" s="163" t="s">
        <v>78</v>
      </c>
      <c r="D96" s="163" t="s">
        <v>79</v>
      </c>
      <c r="E96" s="163" t="s">
        <v>80</v>
      </c>
      <c r="F96" s="163"/>
      <c r="G96" s="9"/>
      <c r="H96" s="9"/>
      <c r="I96" s="9"/>
      <c r="J96" s="9"/>
      <c r="K96" s="9"/>
      <c r="L96" s="202"/>
      <c r="M96" s="202"/>
      <c r="N96" s="202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68.75">
      <c r="A97" s="7" t="s">
        <v>21</v>
      </c>
      <c r="B97" s="163"/>
      <c r="C97" s="181" t="s">
        <v>81</v>
      </c>
      <c r="D97" s="181" t="s">
        <v>82</v>
      </c>
      <c r="E97" s="173" t="s">
        <v>83</v>
      </c>
      <c r="F97" s="163"/>
      <c r="G97" s="9"/>
      <c r="H97" s="9"/>
      <c r="I97" s="9"/>
      <c r="J97" s="9"/>
      <c r="K97" s="9"/>
      <c r="L97" s="203"/>
      <c r="M97" s="203"/>
      <c r="N97" s="203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5">
      <c r="A98" s="30" t="s">
        <v>77</v>
      </c>
      <c r="B98" s="32">
        <v>1.79</v>
      </c>
      <c r="C98" s="32">
        <f>134/100</f>
        <v>1.34</v>
      </c>
      <c r="D98" s="12">
        <f>178.05/100</f>
        <v>1.7805000000000002</v>
      </c>
      <c r="E98" s="13">
        <f>195.3/100</f>
        <v>1.9530000000000001</v>
      </c>
      <c r="F98" s="13"/>
      <c r="G98" s="12"/>
      <c r="H98" s="12"/>
      <c r="I98" s="12"/>
      <c r="J98" s="12"/>
      <c r="K98" s="12"/>
      <c r="L98" s="15">
        <f>IFERROR(MEDIAN($B98:$K98),"-")</f>
        <v>1.78525</v>
      </c>
      <c r="M98" s="15">
        <f>IFERROR(L98*(1-50%),"-")</f>
        <v>0.892625</v>
      </c>
      <c r="N98" s="15">
        <f>IFERROR(L98*(1+50%),"-")</f>
        <v>2.6778750000000002</v>
      </c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4.25">
      <c r="A99" s="4" t="s">
        <v>26</v>
      </c>
      <c r="B99" s="18">
        <f t="shared" ref="B99:K99" si="10">IFERROR(IF(B98&gt;$N98,"Não válido",IF(B98&lt;$M98,"Não válido",B98)),"-")</f>
        <v>1.79</v>
      </c>
      <c r="C99" s="18">
        <f t="shared" si="10"/>
        <v>1.34</v>
      </c>
      <c r="D99" s="12">
        <f t="shared" si="10"/>
        <v>1.7805000000000002</v>
      </c>
      <c r="E99" s="12">
        <f t="shared" si="10"/>
        <v>1.9530000000000001</v>
      </c>
      <c r="F99" s="12" t="str">
        <f t="shared" si="10"/>
        <v>Não válido</v>
      </c>
      <c r="G99" s="12" t="str">
        <f t="shared" si="10"/>
        <v>Não válido</v>
      </c>
      <c r="H99" s="12" t="str">
        <f t="shared" si="10"/>
        <v>Não válido</v>
      </c>
      <c r="I99" s="12" t="str">
        <f t="shared" si="10"/>
        <v>Não válido</v>
      </c>
      <c r="J99" s="12" t="str">
        <f t="shared" si="10"/>
        <v>Não válido</v>
      </c>
      <c r="K99" s="12" t="str">
        <f t="shared" si="10"/>
        <v>Não válido</v>
      </c>
      <c r="L99" s="1"/>
      <c r="M99" s="1"/>
      <c r="N99" s="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4.25">
      <c r="A100" s="19" t="s">
        <v>27</v>
      </c>
      <c r="B100" s="15">
        <f>IFERROR(MIN(B99:K99),"-")</f>
        <v>1.34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1"/>
      <c r="M100" s="1"/>
      <c r="N100" s="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4.25">
      <c r="A101" s="19" t="s">
        <v>28</v>
      </c>
      <c r="B101" s="15">
        <f>IFERROR(MEDIAN(B99:K99),"-")</f>
        <v>1.78525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1"/>
      <c r="M101" s="1"/>
      <c r="N101" s="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4.25">
      <c r="A102" s="19" t="s">
        <v>29</v>
      </c>
      <c r="B102" s="15">
        <f>IFERROR(AVERAGE(B99:K99),"-")</f>
        <v>1.715875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1"/>
      <c r="M102" s="1"/>
      <c r="N102" s="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4.25">
      <c r="A103" s="19" t="s">
        <v>30</v>
      </c>
      <c r="B103" s="15">
        <f>IFERROR(MAX(B99:K99),"-")</f>
        <v>1.9530000000000001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1"/>
      <c r="M103" s="1"/>
      <c r="N103" s="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26" ht="14.25">
      <c r="A105" s="30" t="s">
        <v>84</v>
      </c>
      <c r="B105" s="6" t="s">
        <v>3</v>
      </c>
      <c r="C105" s="6" t="s">
        <v>4</v>
      </c>
      <c r="D105" s="4" t="s">
        <v>5</v>
      </c>
      <c r="E105" s="4" t="s">
        <v>6</v>
      </c>
      <c r="F105" s="4" t="s">
        <v>7</v>
      </c>
      <c r="G105" s="4" t="s">
        <v>8</v>
      </c>
      <c r="H105" s="4" t="s">
        <v>9</v>
      </c>
      <c r="I105" s="4" t="s">
        <v>10</v>
      </c>
      <c r="J105" s="4" t="s">
        <v>11</v>
      </c>
      <c r="K105" s="4" t="s">
        <v>12</v>
      </c>
      <c r="L105" s="201" t="s">
        <v>13</v>
      </c>
      <c r="M105" s="201" t="s">
        <v>14</v>
      </c>
      <c r="N105" s="201" t="s">
        <v>15</v>
      </c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25.5">
      <c r="A106" s="7" t="s">
        <v>16</v>
      </c>
      <c r="B106" s="163" t="s">
        <v>17</v>
      </c>
      <c r="C106" s="164" t="s">
        <v>85</v>
      </c>
      <c r="D106" s="164" t="s">
        <v>86</v>
      </c>
      <c r="E106" s="163"/>
      <c r="F106" s="9"/>
      <c r="G106" s="9"/>
      <c r="H106" s="9"/>
      <c r="I106" s="9"/>
      <c r="J106" s="9"/>
      <c r="K106" s="9"/>
      <c r="L106" s="202"/>
      <c r="M106" s="202"/>
      <c r="N106" s="202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65.75">
      <c r="A107" s="7" t="s">
        <v>21</v>
      </c>
      <c r="B107" s="163"/>
      <c r="C107" s="181" t="s">
        <v>87</v>
      </c>
      <c r="D107" s="182" t="s">
        <v>88</v>
      </c>
      <c r="E107" s="163"/>
      <c r="F107" s="9"/>
      <c r="G107" s="9"/>
      <c r="H107" s="9"/>
      <c r="I107" s="9"/>
      <c r="J107" s="9"/>
      <c r="K107" s="9"/>
      <c r="L107" s="203"/>
      <c r="M107" s="203"/>
      <c r="N107" s="203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4.25">
      <c r="A108" s="30" t="s">
        <v>84</v>
      </c>
      <c r="B108" s="18">
        <v>4.03</v>
      </c>
      <c r="C108" s="33">
        <v>2.87</v>
      </c>
      <c r="D108" s="33">
        <v>1.99</v>
      </c>
      <c r="E108" s="12"/>
      <c r="F108" s="12"/>
      <c r="G108" s="12"/>
      <c r="H108" s="12"/>
      <c r="I108" s="12"/>
      <c r="J108" s="12"/>
      <c r="K108" s="12"/>
      <c r="L108" s="15">
        <f>IFERROR(MEDIAN($B108:$K108),"-")</f>
        <v>2.87</v>
      </c>
      <c r="M108" s="15">
        <f>IFERROR(L108*(1-50%),"-")</f>
        <v>1.4350000000000001</v>
      </c>
      <c r="N108" s="15">
        <f>IFERROR(L108*(1+50%),"-")</f>
        <v>4.3049999999999997</v>
      </c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4.25">
      <c r="A109" s="4" t="s">
        <v>26</v>
      </c>
      <c r="B109" s="18">
        <f t="shared" ref="B109:K109" si="11">IFERROR(IF(B108&gt;$N108,"Não válido",IF(B108&lt;$M108,"Não válido",B108)),"-")</f>
        <v>4.03</v>
      </c>
      <c r="C109" s="18">
        <f t="shared" si="11"/>
        <v>2.87</v>
      </c>
      <c r="D109" s="12">
        <f t="shared" si="11"/>
        <v>1.99</v>
      </c>
      <c r="E109" s="12" t="str">
        <f t="shared" si="11"/>
        <v>Não válido</v>
      </c>
      <c r="F109" s="12" t="str">
        <f t="shared" si="11"/>
        <v>Não válido</v>
      </c>
      <c r="G109" s="12" t="str">
        <f t="shared" si="11"/>
        <v>Não válido</v>
      </c>
      <c r="H109" s="12" t="str">
        <f t="shared" si="11"/>
        <v>Não válido</v>
      </c>
      <c r="I109" s="12" t="str">
        <f t="shared" si="11"/>
        <v>Não válido</v>
      </c>
      <c r="J109" s="12" t="str">
        <f t="shared" si="11"/>
        <v>Não válido</v>
      </c>
      <c r="K109" s="12" t="str">
        <f t="shared" si="11"/>
        <v>Não válido</v>
      </c>
      <c r="L109" s="1"/>
      <c r="M109" s="1"/>
      <c r="N109" s="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4.25">
      <c r="A110" s="19" t="s">
        <v>27</v>
      </c>
      <c r="B110" s="15">
        <f>IFERROR(MIN(B109:K109),"-")</f>
        <v>1.99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1"/>
      <c r="M110" s="1"/>
      <c r="N110" s="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4.25">
      <c r="A111" s="19" t="s">
        <v>28</v>
      </c>
      <c r="B111" s="15">
        <f>IFERROR(MEDIAN(B109:K109),"-")</f>
        <v>2.87</v>
      </c>
      <c r="C111" s="21"/>
      <c r="D111" s="21"/>
      <c r="E111" s="31"/>
      <c r="F111" s="21"/>
      <c r="G111" s="21"/>
      <c r="H111" s="21"/>
      <c r="I111" s="21"/>
      <c r="J111" s="21"/>
      <c r="K111" s="21"/>
      <c r="L111" s="1"/>
      <c r="M111" s="1"/>
      <c r="N111" s="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4.25">
      <c r="A112" s="19" t="s">
        <v>29</v>
      </c>
      <c r="B112" s="15">
        <f>IFERROR(AVERAGE(B109:K109),"-")</f>
        <v>2.9633333333333334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1"/>
      <c r="M112" s="1"/>
      <c r="N112" s="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4.25">
      <c r="A113" s="19" t="s">
        <v>30</v>
      </c>
      <c r="B113" s="15">
        <f>IFERROR(MAX(B109:K109),"-")</f>
        <v>4.03</v>
      </c>
      <c r="C113" s="21"/>
      <c r="D113" s="31"/>
      <c r="E113" s="21"/>
      <c r="F113" s="21"/>
      <c r="G113" s="21"/>
      <c r="H113" s="21"/>
      <c r="I113" s="21"/>
      <c r="J113" s="21"/>
      <c r="K113" s="21"/>
      <c r="L113" s="1"/>
      <c r="M113" s="1"/>
      <c r="N113" s="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1"/>
      <c r="B114" s="1"/>
      <c r="C114" s="1"/>
      <c r="D114" s="29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26" ht="14.25">
      <c r="A115" s="30" t="s">
        <v>89</v>
      </c>
      <c r="B115" s="6" t="s">
        <v>3</v>
      </c>
      <c r="C115" s="6" t="s">
        <v>4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  <c r="J115" s="4" t="s">
        <v>11</v>
      </c>
      <c r="K115" s="4" t="s">
        <v>12</v>
      </c>
      <c r="L115" s="201" t="s">
        <v>13</v>
      </c>
      <c r="M115" s="201" t="s">
        <v>14</v>
      </c>
      <c r="N115" s="201" t="s">
        <v>15</v>
      </c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25.5">
      <c r="A116" s="7" t="s">
        <v>16</v>
      </c>
      <c r="B116" s="163" t="s">
        <v>17</v>
      </c>
      <c r="C116" s="163" t="s">
        <v>90</v>
      </c>
      <c r="D116" s="163" t="s">
        <v>91</v>
      </c>
      <c r="E116" s="163"/>
      <c r="F116" s="9"/>
      <c r="G116" s="9"/>
      <c r="H116" s="9"/>
      <c r="I116" s="9"/>
      <c r="J116" s="9"/>
      <c r="K116" s="9"/>
      <c r="L116" s="202"/>
      <c r="M116" s="202"/>
      <c r="N116" s="202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12.5">
      <c r="A117" s="7" t="s">
        <v>21</v>
      </c>
      <c r="B117" s="163"/>
      <c r="C117" s="181" t="s">
        <v>92</v>
      </c>
      <c r="D117" s="181" t="s">
        <v>93</v>
      </c>
      <c r="E117" s="163"/>
      <c r="F117" s="9"/>
      <c r="G117" s="9"/>
      <c r="H117" s="9"/>
      <c r="I117" s="9"/>
      <c r="J117" s="9"/>
      <c r="K117" s="9"/>
      <c r="L117" s="203"/>
      <c r="M117" s="203"/>
      <c r="N117" s="203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4.25">
      <c r="A118" s="30" t="s">
        <v>89</v>
      </c>
      <c r="B118" s="18">
        <v>3.95</v>
      </c>
      <c r="C118" s="18">
        <v>4.8899999999999997</v>
      </c>
      <c r="D118" s="18">
        <v>2</v>
      </c>
      <c r="E118" s="12"/>
      <c r="F118" s="12"/>
      <c r="G118" s="12"/>
      <c r="H118" s="12"/>
      <c r="I118" s="12"/>
      <c r="J118" s="12"/>
      <c r="K118" s="12"/>
      <c r="L118" s="15">
        <f>IFERROR(MEDIAN($B118:$K118),"-")</f>
        <v>3.95</v>
      </c>
      <c r="M118" s="15">
        <f>IFERROR(L118*(1-50%),"-")</f>
        <v>1.9750000000000001</v>
      </c>
      <c r="N118" s="15">
        <f>IFERROR(L118*(1+50%),"-")</f>
        <v>5.9250000000000007</v>
      </c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4.25">
      <c r="A119" s="4" t="s">
        <v>26</v>
      </c>
      <c r="B119" s="18">
        <f t="shared" ref="B119:K119" si="12">IFERROR(IF(B118&gt;$N118,"Não válido",IF(B118&lt;$M118,"Não válido",B118)),"-")</f>
        <v>3.95</v>
      </c>
      <c r="C119" s="18">
        <f t="shared" si="12"/>
        <v>4.8899999999999997</v>
      </c>
      <c r="D119" s="12">
        <f t="shared" si="12"/>
        <v>2</v>
      </c>
      <c r="E119" s="12" t="str">
        <f t="shared" si="12"/>
        <v>Não válido</v>
      </c>
      <c r="F119" s="12" t="str">
        <f t="shared" si="12"/>
        <v>Não válido</v>
      </c>
      <c r="G119" s="12" t="str">
        <f t="shared" si="12"/>
        <v>Não válido</v>
      </c>
      <c r="H119" s="12" t="str">
        <f t="shared" si="12"/>
        <v>Não válido</v>
      </c>
      <c r="I119" s="12" t="str">
        <f t="shared" si="12"/>
        <v>Não válido</v>
      </c>
      <c r="J119" s="12" t="str">
        <f t="shared" si="12"/>
        <v>Não válido</v>
      </c>
      <c r="K119" s="12" t="str">
        <f t="shared" si="12"/>
        <v>Não válido</v>
      </c>
      <c r="L119" s="1"/>
      <c r="M119" s="1"/>
      <c r="N119" s="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4.25">
      <c r="A120" s="19" t="s">
        <v>27</v>
      </c>
      <c r="B120" s="15">
        <f>IFERROR(MIN(B119:K119),"-")</f>
        <v>2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1"/>
      <c r="M120" s="1"/>
      <c r="N120" s="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4.25">
      <c r="A121" s="19" t="s">
        <v>28</v>
      </c>
      <c r="B121" s="15">
        <f>IFERROR(MEDIAN(B119:K119),"-")</f>
        <v>3.95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1"/>
      <c r="M121" s="1"/>
      <c r="N121" s="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4.25">
      <c r="A122" s="19" t="s">
        <v>29</v>
      </c>
      <c r="B122" s="15">
        <f>IFERROR(AVERAGE(B119:K119),"-")</f>
        <v>3.6133333333333333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1"/>
      <c r="M122" s="1"/>
      <c r="N122" s="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4.25">
      <c r="A123" s="19" t="s">
        <v>30</v>
      </c>
      <c r="B123" s="15">
        <f>IFERROR(MAX(B119:K119),"-")</f>
        <v>4.8899999999999997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1"/>
      <c r="M123" s="1"/>
      <c r="N123" s="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4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26" ht="14.25">
      <c r="A125" s="30" t="s">
        <v>94</v>
      </c>
      <c r="B125" s="6" t="s">
        <v>3</v>
      </c>
      <c r="C125" s="6" t="s">
        <v>4</v>
      </c>
      <c r="D125" s="4" t="s">
        <v>5</v>
      </c>
      <c r="E125" s="4" t="s">
        <v>6</v>
      </c>
      <c r="F125" s="4" t="s">
        <v>7</v>
      </c>
      <c r="G125" s="4" t="s">
        <v>8</v>
      </c>
      <c r="H125" s="4" t="s">
        <v>9</v>
      </c>
      <c r="I125" s="4" t="s">
        <v>10</v>
      </c>
      <c r="J125" s="4" t="s">
        <v>11</v>
      </c>
      <c r="K125" s="4" t="s">
        <v>12</v>
      </c>
      <c r="L125" s="201" t="s">
        <v>13</v>
      </c>
      <c r="M125" s="201" t="s">
        <v>14</v>
      </c>
      <c r="N125" s="201" t="s">
        <v>15</v>
      </c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25.5">
      <c r="A126" s="7" t="s">
        <v>16</v>
      </c>
      <c r="B126" s="163" t="s">
        <v>17</v>
      </c>
      <c r="C126" s="163" t="s">
        <v>95</v>
      </c>
      <c r="D126" s="163" t="s">
        <v>96</v>
      </c>
      <c r="E126" s="163"/>
      <c r="F126" s="24"/>
      <c r="G126" s="9"/>
      <c r="H126" s="9"/>
      <c r="I126" s="9"/>
      <c r="J126" s="9"/>
      <c r="K126" s="9"/>
      <c r="L126" s="202"/>
      <c r="M126" s="202"/>
      <c r="N126" s="202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247.5">
      <c r="A127" s="7" t="s">
        <v>21</v>
      </c>
      <c r="B127" s="163"/>
      <c r="C127" s="173" t="s">
        <v>97</v>
      </c>
      <c r="D127" s="173" t="s">
        <v>98</v>
      </c>
      <c r="E127" s="163"/>
      <c r="F127" s="24"/>
      <c r="G127" s="9"/>
      <c r="H127" s="9"/>
      <c r="I127" s="9"/>
      <c r="J127" s="9"/>
      <c r="K127" s="9"/>
      <c r="L127" s="203"/>
      <c r="M127" s="203"/>
      <c r="N127" s="203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4.25">
      <c r="A128" s="30" t="s">
        <v>94</v>
      </c>
      <c r="B128" s="18">
        <v>12.04</v>
      </c>
      <c r="C128" s="18">
        <v>10</v>
      </c>
      <c r="D128" s="18">
        <v>11.76</v>
      </c>
      <c r="E128" s="13"/>
      <c r="F128" s="13"/>
      <c r="G128" s="12"/>
      <c r="H128" s="12"/>
      <c r="I128" s="12"/>
      <c r="J128" s="12"/>
      <c r="K128" s="12"/>
      <c r="L128" s="15">
        <f>IFERROR(MEDIAN($B128:$K128),"-")</f>
        <v>11.76</v>
      </c>
      <c r="M128" s="15">
        <f>IFERROR(L128*(1-50%),"-")</f>
        <v>5.88</v>
      </c>
      <c r="N128" s="15">
        <f>IFERROR(L128*(1+50%),"-")</f>
        <v>17.64</v>
      </c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4.25">
      <c r="A129" s="4" t="s">
        <v>26</v>
      </c>
      <c r="B129" s="18">
        <f t="shared" ref="B129:K129" si="13">IFERROR(IF(B128&gt;$N128,"Não válido",IF(B128&lt;$M128,"Não válido",B128)),"-")</f>
        <v>12.04</v>
      </c>
      <c r="C129" s="18">
        <f t="shared" si="13"/>
        <v>10</v>
      </c>
      <c r="D129" s="12">
        <f t="shared" si="13"/>
        <v>11.76</v>
      </c>
      <c r="E129" s="12" t="str">
        <f t="shared" si="13"/>
        <v>Não válido</v>
      </c>
      <c r="F129" s="12" t="str">
        <f t="shared" si="13"/>
        <v>Não válido</v>
      </c>
      <c r="G129" s="12" t="str">
        <f t="shared" si="13"/>
        <v>Não válido</v>
      </c>
      <c r="H129" s="12" t="str">
        <f t="shared" si="13"/>
        <v>Não válido</v>
      </c>
      <c r="I129" s="12" t="str">
        <f t="shared" si="13"/>
        <v>Não válido</v>
      </c>
      <c r="J129" s="12" t="str">
        <f t="shared" si="13"/>
        <v>Não válido</v>
      </c>
      <c r="K129" s="12" t="str">
        <f t="shared" si="13"/>
        <v>Não válido</v>
      </c>
      <c r="L129" s="1"/>
      <c r="M129" s="1"/>
      <c r="N129" s="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4.25">
      <c r="A130" s="19" t="s">
        <v>27</v>
      </c>
      <c r="B130" s="15">
        <f>IFERROR(MIN(B129:K129),"-")</f>
        <v>10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1"/>
      <c r="M130" s="1"/>
      <c r="N130" s="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4.25">
      <c r="A131" s="19" t="s">
        <v>28</v>
      </c>
      <c r="B131" s="15">
        <f>IFERROR(MEDIAN(B129:K129),"-")</f>
        <v>11.76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1"/>
      <c r="M131" s="1"/>
      <c r="N131" s="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4.25">
      <c r="A132" s="19" t="s">
        <v>29</v>
      </c>
      <c r="B132" s="15">
        <f>IFERROR(AVERAGE(B129:K129),"-")</f>
        <v>11.266666666666666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1"/>
      <c r="M132" s="1"/>
      <c r="N132" s="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4.25">
      <c r="A133" s="19" t="s">
        <v>30</v>
      </c>
      <c r="B133" s="15">
        <f>IFERROR(MAX(B129:K129),"-")</f>
        <v>12.04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1"/>
      <c r="M133" s="1"/>
      <c r="N133" s="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4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26" ht="30.75">
      <c r="A135" s="2" t="s">
        <v>99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26" ht="14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26" ht="14.25">
      <c r="A137" s="34" t="s">
        <v>100</v>
      </c>
      <c r="B137" s="4" t="s">
        <v>3</v>
      </c>
      <c r="C137" s="4" t="s">
        <v>4</v>
      </c>
      <c r="D137" s="5" t="s">
        <v>5</v>
      </c>
      <c r="E137" s="6" t="s">
        <v>6</v>
      </c>
      <c r="F137" s="4" t="s">
        <v>7</v>
      </c>
      <c r="G137" s="4" t="s">
        <v>8</v>
      </c>
      <c r="H137" s="4" t="s">
        <v>9</v>
      </c>
      <c r="I137" s="4" t="s">
        <v>10</v>
      </c>
      <c r="J137" s="4" t="s">
        <v>11</v>
      </c>
      <c r="K137" s="4" t="s">
        <v>12</v>
      </c>
      <c r="L137" s="201" t="s">
        <v>13</v>
      </c>
      <c r="M137" s="201" t="s">
        <v>14</v>
      </c>
      <c r="N137" s="201" t="s">
        <v>15</v>
      </c>
    </row>
    <row r="138" spans="1:26" ht="25.5">
      <c r="A138" s="7" t="s">
        <v>16</v>
      </c>
      <c r="B138" s="183" t="s">
        <v>17</v>
      </c>
      <c r="C138" s="184" t="s">
        <v>101</v>
      </c>
      <c r="D138" s="185" t="s">
        <v>102</v>
      </c>
      <c r="E138" s="186" t="s">
        <v>103</v>
      </c>
      <c r="F138" s="187"/>
      <c r="G138" s="159"/>
      <c r="H138" s="9"/>
      <c r="I138" s="9"/>
      <c r="J138" s="9"/>
      <c r="K138" s="9"/>
      <c r="L138" s="202"/>
      <c r="M138" s="202"/>
      <c r="N138" s="202"/>
    </row>
    <row r="139" spans="1:26" ht="38.25">
      <c r="A139" s="10" t="s">
        <v>21</v>
      </c>
      <c r="B139" s="188"/>
      <c r="C139" s="188" t="s">
        <v>104</v>
      </c>
      <c r="D139" s="189" t="s">
        <v>105</v>
      </c>
      <c r="E139" s="190" t="s">
        <v>106</v>
      </c>
      <c r="F139" s="188"/>
      <c r="G139" s="153"/>
      <c r="H139" s="158"/>
      <c r="I139" s="9"/>
      <c r="J139" s="9"/>
      <c r="K139" s="9"/>
      <c r="L139" s="203"/>
      <c r="M139" s="203"/>
      <c r="N139" s="203"/>
    </row>
    <row r="140" spans="1:26" ht="264">
      <c r="A140" s="11" t="s">
        <v>440</v>
      </c>
      <c r="B140" s="191" t="s">
        <v>423</v>
      </c>
      <c r="C140" s="191">
        <v>1307.8900000000001</v>
      </c>
      <c r="D140" s="191">
        <v>920</v>
      </c>
      <c r="E140" s="191">
        <v>1430</v>
      </c>
      <c r="F140" s="192"/>
      <c r="G140" s="151"/>
      <c r="H140" s="12"/>
      <c r="I140" s="12"/>
      <c r="J140" s="12"/>
      <c r="K140" s="12"/>
      <c r="L140" s="15">
        <f>IFERROR(MEDIAN($B140:$K140),"-")</f>
        <v>1307.8900000000001</v>
      </c>
      <c r="M140" s="15">
        <f>IFERROR(L140*(1-50%),"-")</f>
        <v>653.94500000000005</v>
      </c>
      <c r="N140" s="15">
        <f>IFERROR(L140*(1+50%),"-")</f>
        <v>1961.835</v>
      </c>
    </row>
    <row r="141" spans="1:26" ht="14.25">
      <c r="A141" s="16" t="s">
        <v>26</v>
      </c>
      <c r="B141" s="12" t="str">
        <f t="shared" ref="B141:K141" si="14">IFERROR(IF(B140&gt;$N140,"Não válido",IF(B140&lt;$M140,"Não válido",B140)),"-")</f>
        <v>Não válido</v>
      </c>
      <c r="C141" s="12">
        <f t="shared" si="14"/>
        <v>1307.8900000000001</v>
      </c>
      <c r="D141" s="17">
        <f t="shared" si="14"/>
        <v>920</v>
      </c>
      <c r="E141" s="18">
        <f t="shared" si="14"/>
        <v>1430</v>
      </c>
      <c r="F141" s="12" t="str">
        <f t="shared" si="14"/>
        <v>Não válido</v>
      </c>
      <c r="G141" s="12" t="str">
        <f t="shared" si="14"/>
        <v>Não válido</v>
      </c>
      <c r="H141" s="12" t="str">
        <f t="shared" si="14"/>
        <v>Não válido</v>
      </c>
      <c r="I141" s="12" t="str">
        <f t="shared" si="14"/>
        <v>Não válido</v>
      </c>
      <c r="J141" s="12" t="str">
        <f t="shared" si="14"/>
        <v>Não válido</v>
      </c>
      <c r="K141" s="12" t="str">
        <f t="shared" si="14"/>
        <v>Não válido</v>
      </c>
      <c r="L141" s="1"/>
      <c r="M141" s="1"/>
      <c r="N141" s="1"/>
    </row>
    <row r="142" spans="1:26" ht="14.25">
      <c r="A142" s="19" t="s">
        <v>27</v>
      </c>
      <c r="B142" s="20">
        <f>IFERROR(MIN(B141:K141),"-")</f>
        <v>920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1"/>
      <c r="M142" s="1"/>
      <c r="N142" s="1"/>
    </row>
    <row r="143" spans="1:26" ht="14.25">
      <c r="A143" s="19" t="s">
        <v>28</v>
      </c>
      <c r="B143" s="15">
        <f>IFERROR(MEDIAN(B141:K141),"-")</f>
        <v>1307.8900000000001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1"/>
      <c r="M143" s="1"/>
      <c r="N143" s="1"/>
    </row>
    <row r="144" spans="1:26" ht="14.25">
      <c r="A144" s="19" t="s">
        <v>29</v>
      </c>
      <c r="B144" s="15">
        <f>IFERROR(AVERAGE(B141:K141),"-")</f>
        <v>1219.2966666666669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1"/>
      <c r="M144" s="1"/>
      <c r="N144" s="1"/>
    </row>
    <row r="145" spans="1:14" ht="14.25">
      <c r="A145" s="19" t="s">
        <v>30</v>
      </c>
      <c r="B145" s="15">
        <f>IFERROR(MAX(B141:K141),"-")</f>
        <v>1430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1"/>
      <c r="M145" s="1"/>
      <c r="N145" s="1"/>
    </row>
    <row r="146" spans="1:14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4.25">
      <c r="A147" s="34" t="s">
        <v>107</v>
      </c>
      <c r="B147" s="4" t="s">
        <v>3</v>
      </c>
      <c r="C147" s="4" t="s">
        <v>4</v>
      </c>
      <c r="D147" s="5" t="s">
        <v>5</v>
      </c>
      <c r="E147" s="6" t="s">
        <v>6</v>
      </c>
      <c r="F147" s="4" t="s">
        <v>7</v>
      </c>
      <c r="G147" s="4" t="s">
        <v>8</v>
      </c>
      <c r="H147" s="4" t="s">
        <v>9</v>
      </c>
      <c r="I147" s="4" t="s">
        <v>10</v>
      </c>
      <c r="J147" s="4" t="s">
        <v>11</v>
      </c>
      <c r="K147" s="4" t="s">
        <v>12</v>
      </c>
      <c r="L147" s="201" t="s">
        <v>13</v>
      </c>
      <c r="M147" s="201" t="s">
        <v>14</v>
      </c>
      <c r="N147" s="201" t="s">
        <v>15</v>
      </c>
    </row>
    <row r="148" spans="1:14" ht="25.5">
      <c r="A148" s="7" t="s">
        <v>16</v>
      </c>
      <c r="B148" s="163" t="s">
        <v>17</v>
      </c>
      <c r="C148" s="35" t="s">
        <v>108</v>
      </c>
      <c r="D148" s="36" t="s">
        <v>109</v>
      </c>
      <c r="E148" s="37" t="s">
        <v>110</v>
      </c>
      <c r="F148" s="8"/>
      <c r="G148" s="9"/>
      <c r="H148" s="9"/>
      <c r="I148" s="9"/>
      <c r="J148" s="9"/>
      <c r="K148" s="9"/>
      <c r="L148" s="202"/>
      <c r="M148" s="202"/>
      <c r="N148" s="202"/>
    </row>
    <row r="149" spans="1:14" ht="63.75">
      <c r="A149" s="10" t="s">
        <v>21</v>
      </c>
      <c r="B149" s="24"/>
      <c r="C149" s="24" t="s">
        <v>111</v>
      </c>
      <c r="D149" s="38" t="s">
        <v>112</v>
      </c>
      <c r="E149" s="39" t="s">
        <v>113</v>
      </c>
      <c r="F149" s="8"/>
      <c r="G149" s="9"/>
      <c r="H149" s="9"/>
      <c r="I149" s="9"/>
      <c r="J149" s="9"/>
      <c r="K149" s="9"/>
      <c r="L149" s="203"/>
      <c r="M149" s="203"/>
      <c r="N149" s="203"/>
    </row>
    <row r="150" spans="1:14" ht="144">
      <c r="A150" s="11" t="s">
        <v>439</v>
      </c>
      <c r="B150" s="13" t="s">
        <v>423</v>
      </c>
      <c r="C150" s="13">
        <v>503.41</v>
      </c>
      <c r="D150" s="13">
        <v>544.4</v>
      </c>
      <c r="E150" s="13">
        <v>489.13</v>
      </c>
      <c r="F150" s="14"/>
      <c r="G150" s="12"/>
      <c r="H150" s="12"/>
      <c r="I150" s="12"/>
      <c r="J150" s="12"/>
      <c r="K150" s="12"/>
      <c r="L150" s="15">
        <f>IFERROR(MEDIAN($B150:$K150),"-")</f>
        <v>503.41</v>
      </c>
      <c r="M150" s="15">
        <f>IFERROR(L150*(1-50%),"-")</f>
        <v>251.70500000000001</v>
      </c>
      <c r="N150" s="15">
        <f>IFERROR(L150*(1+50%),"-")</f>
        <v>755.11500000000001</v>
      </c>
    </row>
    <row r="151" spans="1:14" ht="14.25">
      <c r="A151" s="16" t="s">
        <v>26</v>
      </c>
      <c r="B151" s="12" t="str">
        <f t="shared" ref="B151:K151" si="15">IFERROR(IF(B150&gt;$N150,"Não válido",IF(B150&lt;$M150,"Não válido",B150)),"-")</f>
        <v>Não válido</v>
      </c>
      <c r="C151" s="12">
        <f t="shared" si="15"/>
        <v>503.41</v>
      </c>
      <c r="D151" s="17">
        <f t="shared" si="15"/>
        <v>544.4</v>
      </c>
      <c r="E151" s="18">
        <f t="shared" si="15"/>
        <v>489.13</v>
      </c>
      <c r="F151" s="12" t="str">
        <f t="shared" si="15"/>
        <v>Não válido</v>
      </c>
      <c r="G151" s="12" t="str">
        <f t="shared" si="15"/>
        <v>Não válido</v>
      </c>
      <c r="H151" s="12" t="str">
        <f t="shared" si="15"/>
        <v>Não válido</v>
      </c>
      <c r="I151" s="12" t="str">
        <f t="shared" si="15"/>
        <v>Não válido</v>
      </c>
      <c r="J151" s="12" t="str">
        <f t="shared" si="15"/>
        <v>Não válido</v>
      </c>
      <c r="K151" s="12" t="str">
        <f t="shared" si="15"/>
        <v>Não válido</v>
      </c>
      <c r="L151" s="1"/>
      <c r="M151" s="1"/>
      <c r="N151" s="1"/>
    </row>
    <row r="152" spans="1:14" ht="14.25">
      <c r="A152" s="19" t="s">
        <v>27</v>
      </c>
      <c r="B152" s="20">
        <f>IFERROR(MIN(B151:K151),"-")</f>
        <v>489.13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1"/>
      <c r="M152" s="1"/>
      <c r="N152" s="1"/>
    </row>
    <row r="153" spans="1:14" ht="14.25">
      <c r="A153" s="19" t="s">
        <v>28</v>
      </c>
      <c r="B153" s="15">
        <f>IFERROR(MEDIAN(B151:K151),"-")</f>
        <v>503.41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1"/>
      <c r="M153" s="1"/>
      <c r="N153" s="1"/>
    </row>
    <row r="154" spans="1:14" ht="14.25">
      <c r="A154" s="19" t="s">
        <v>29</v>
      </c>
      <c r="B154" s="15">
        <f>IFERROR(AVERAGE(B151:K151),"-")</f>
        <v>512.31333333333339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1"/>
      <c r="M154" s="1"/>
      <c r="N154" s="1"/>
    </row>
    <row r="155" spans="1:14" ht="14.25">
      <c r="A155" s="19" t="s">
        <v>30</v>
      </c>
      <c r="B155" s="15">
        <f>IFERROR(MAX(B151:K151),"-")</f>
        <v>544.4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1"/>
      <c r="M155" s="1"/>
      <c r="N155" s="1"/>
    </row>
    <row r="156" spans="1:14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4.25">
      <c r="A157" s="34" t="s">
        <v>114</v>
      </c>
      <c r="B157" s="4" t="s">
        <v>3</v>
      </c>
      <c r="C157" s="4" t="s">
        <v>4</v>
      </c>
      <c r="D157" s="5" t="s">
        <v>5</v>
      </c>
      <c r="E157" s="6" t="s">
        <v>6</v>
      </c>
      <c r="F157" s="4" t="s">
        <v>7</v>
      </c>
      <c r="G157" s="4" t="s">
        <v>8</v>
      </c>
      <c r="H157" s="4" t="s">
        <v>9</v>
      </c>
      <c r="I157" s="4" t="s">
        <v>10</v>
      </c>
      <c r="J157" s="4" t="s">
        <v>11</v>
      </c>
      <c r="K157" s="4" t="s">
        <v>12</v>
      </c>
      <c r="L157" s="201" t="s">
        <v>13</v>
      </c>
      <c r="M157" s="201" t="s">
        <v>14</v>
      </c>
      <c r="N157" s="201" t="s">
        <v>15</v>
      </c>
    </row>
    <row r="158" spans="1:14" ht="25.5">
      <c r="A158" s="7" t="s">
        <v>16</v>
      </c>
      <c r="B158" s="163" t="s">
        <v>17</v>
      </c>
      <c r="C158" s="35" t="s">
        <v>115</v>
      </c>
      <c r="D158" s="36" t="s">
        <v>116</v>
      </c>
      <c r="E158" s="37" t="s">
        <v>109</v>
      </c>
      <c r="F158" s="8"/>
      <c r="G158" s="9"/>
      <c r="H158" s="9"/>
      <c r="I158" s="9"/>
      <c r="J158" s="9"/>
      <c r="K158" s="9"/>
      <c r="L158" s="202"/>
      <c r="M158" s="202"/>
      <c r="N158" s="202"/>
    </row>
    <row r="159" spans="1:14" ht="76.5">
      <c r="A159" s="10" t="s">
        <v>21</v>
      </c>
      <c r="B159" s="24"/>
      <c r="C159" s="24" t="s">
        <v>117</v>
      </c>
      <c r="D159" s="38" t="s">
        <v>118</v>
      </c>
      <c r="E159" s="39" t="s">
        <v>119</v>
      </c>
      <c r="F159" s="8"/>
      <c r="G159" s="9"/>
      <c r="H159" s="9"/>
      <c r="I159" s="9"/>
      <c r="J159" s="9"/>
      <c r="K159" s="9"/>
      <c r="L159" s="203"/>
      <c r="M159" s="203"/>
      <c r="N159" s="203"/>
    </row>
    <row r="160" spans="1:14" ht="84">
      <c r="A160" s="11" t="s">
        <v>438</v>
      </c>
      <c r="B160" s="13" t="s">
        <v>423</v>
      </c>
      <c r="C160" s="13">
        <v>208.9</v>
      </c>
      <c r="D160" s="13">
        <v>140.09</v>
      </c>
      <c r="E160" s="13">
        <v>157.54</v>
      </c>
      <c r="F160" s="14"/>
      <c r="G160" s="12"/>
      <c r="H160" s="12"/>
      <c r="I160" s="12"/>
      <c r="J160" s="12"/>
      <c r="K160" s="12"/>
      <c r="L160" s="15">
        <f>IFERROR(MEDIAN($B160:$K160),"-")</f>
        <v>157.54</v>
      </c>
      <c r="M160" s="15">
        <f>IFERROR(L160*(1-50%),"-")</f>
        <v>78.77</v>
      </c>
      <c r="N160" s="15">
        <f>IFERROR(L160*(1+50%),"-")</f>
        <v>236.31</v>
      </c>
    </row>
    <row r="161" spans="1:14" ht="14.25">
      <c r="A161" s="16" t="s">
        <v>26</v>
      </c>
      <c r="B161" s="12" t="str">
        <f t="shared" ref="B161:K161" si="16">IFERROR(IF(B160&gt;$N160,"Não válido",IF(B160&lt;$M160,"Não válido",B160)),"-")</f>
        <v>Não válido</v>
      </c>
      <c r="C161" s="12">
        <f t="shared" si="16"/>
        <v>208.9</v>
      </c>
      <c r="D161" s="17">
        <f t="shared" si="16"/>
        <v>140.09</v>
      </c>
      <c r="E161" s="18">
        <f t="shared" si="16"/>
        <v>157.54</v>
      </c>
      <c r="F161" s="12" t="str">
        <f t="shared" si="16"/>
        <v>Não válido</v>
      </c>
      <c r="G161" s="12" t="str">
        <f t="shared" si="16"/>
        <v>Não válido</v>
      </c>
      <c r="H161" s="12" t="str">
        <f t="shared" si="16"/>
        <v>Não válido</v>
      </c>
      <c r="I161" s="12" t="str">
        <f t="shared" si="16"/>
        <v>Não válido</v>
      </c>
      <c r="J161" s="12" t="str">
        <f t="shared" si="16"/>
        <v>Não válido</v>
      </c>
      <c r="K161" s="12" t="str">
        <f t="shared" si="16"/>
        <v>Não válido</v>
      </c>
      <c r="L161" s="1"/>
      <c r="M161" s="1"/>
      <c r="N161" s="1"/>
    </row>
    <row r="162" spans="1:14" ht="14.25">
      <c r="A162" s="19" t="s">
        <v>27</v>
      </c>
      <c r="B162" s="20">
        <f>IFERROR(MIN(B161:K161),"-")</f>
        <v>140.09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1"/>
      <c r="M162" s="1"/>
      <c r="N162" s="1"/>
    </row>
    <row r="163" spans="1:14" ht="14.25">
      <c r="A163" s="19" t="s">
        <v>28</v>
      </c>
      <c r="B163" s="15">
        <f>IFERROR(MEDIAN(B161:K161),"-")</f>
        <v>157.54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1"/>
      <c r="M163" s="1"/>
      <c r="N163" s="1"/>
    </row>
    <row r="164" spans="1:14" ht="14.25">
      <c r="A164" s="19" t="s">
        <v>29</v>
      </c>
      <c r="B164" s="15">
        <f>IFERROR(AVERAGE(B161:K161),"-")</f>
        <v>168.84333333333333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1"/>
      <c r="M164" s="1"/>
      <c r="N164" s="1"/>
    </row>
    <row r="165" spans="1:14" ht="14.25">
      <c r="A165" s="19" t="s">
        <v>30</v>
      </c>
      <c r="B165" s="15">
        <f>IFERROR(MAX(B161:K161),"-")</f>
        <v>208.9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1"/>
      <c r="M165" s="1"/>
      <c r="N165" s="1"/>
    </row>
    <row r="166" spans="1:14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4.25">
      <c r="A167" s="34" t="s">
        <v>120</v>
      </c>
      <c r="B167" s="4" t="s">
        <v>3</v>
      </c>
      <c r="C167" s="4" t="s">
        <v>4</v>
      </c>
      <c r="D167" s="5" t="s">
        <v>5</v>
      </c>
      <c r="E167" s="6" t="s">
        <v>6</v>
      </c>
      <c r="F167" s="4" t="s">
        <v>7</v>
      </c>
      <c r="G167" s="4" t="s">
        <v>8</v>
      </c>
      <c r="H167" s="4" t="s">
        <v>9</v>
      </c>
      <c r="I167" s="4" t="s">
        <v>10</v>
      </c>
      <c r="J167" s="4" t="s">
        <v>11</v>
      </c>
      <c r="K167" s="4" t="s">
        <v>12</v>
      </c>
      <c r="L167" s="201" t="s">
        <v>13</v>
      </c>
      <c r="M167" s="201" t="s">
        <v>14</v>
      </c>
      <c r="N167" s="201" t="s">
        <v>15</v>
      </c>
    </row>
    <row r="168" spans="1:14" ht="25.5">
      <c r="A168" s="7" t="s">
        <v>16</v>
      </c>
      <c r="B168" s="163" t="s">
        <v>17</v>
      </c>
      <c r="C168" s="35" t="s">
        <v>121</v>
      </c>
      <c r="D168" s="36" t="s">
        <v>122</v>
      </c>
      <c r="E168" s="37" t="s">
        <v>123</v>
      </c>
      <c r="F168" s="8"/>
      <c r="G168" s="9"/>
      <c r="H168" s="9"/>
      <c r="I168" s="9"/>
      <c r="J168" s="9"/>
      <c r="K168" s="9"/>
      <c r="L168" s="202"/>
      <c r="M168" s="202"/>
      <c r="N168" s="202"/>
    </row>
    <row r="169" spans="1:14" ht="51">
      <c r="A169" s="10" t="s">
        <v>21</v>
      </c>
      <c r="B169" s="24"/>
      <c r="C169" s="24" t="s">
        <v>124</v>
      </c>
      <c r="D169" s="38" t="s">
        <v>125</v>
      </c>
      <c r="E169" s="39" t="s">
        <v>126</v>
      </c>
      <c r="F169" s="8"/>
      <c r="G169" s="9"/>
      <c r="H169" s="9"/>
      <c r="I169" s="9"/>
      <c r="J169" s="9"/>
      <c r="K169" s="9"/>
      <c r="L169" s="203"/>
      <c r="M169" s="203"/>
      <c r="N169" s="203"/>
    </row>
    <row r="170" spans="1:14" ht="108">
      <c r="A170" s="11" t="s">
        <v>437</v>
      </c>
      <c r="B170" s="13" t="s">
        <v>423</v>
      </c>
      <c r="C170" s="13">
        <v>205.58</v>
      </c>
      <c r="D170" s="13">
        <v>115.81</v>
      </c>
      <c r="E170" s="13">
        <v>204.78</v>
      </c>
      <c r="F170" s="14"/>
      <c r="G170" s="12"/>
      <c r="H170" s="12"/>
      <c r="I170" s="12"/>
      <c r="J170" s="12"/>
      <c r="K170" s="12"/>
      <c r="L170" s="15">
        <f>IFERROR(MEDIAN($B170:$K170),"-")</f>
        <v>204.78</v>
      </c>
      <c r="M170" s="15">
        <f>IFERROR(L170*(1-50%),"-")</f>
        <v>102.39</v>
      </c>
      <c r="N170" s="15">
        <f>IFERROR(L170*(1+50%),"-")</f>
        <v>307.17</v>
      </c>
    </row>
    <row r="171" spans="1:14" ht="14.25">
      <c r="A171" s="16" t="s">
        <v>26</v>
      </c>
      <c r="B171" s="12" t="str">
        <f t="shared" ref="B171:K171" si="17">IFERROR(IF(B170&gt;$N170,"Não válido",IF(B170&lt;$M170,"Não válido",B170)),"-")</f>
        <v>Não válido</v>
      </c>
      <c r="C171" s="12">
        <f t="shared" si="17"/>
        <v>205.58</v>
      </c>
      <c r="D171" s="17">
        <f t="shared" si="17"/>
        <v>115.81</v>
      </c>
      <c r="E171" s="18">
        <f t="shared" si="17"/>
        <v>204.78</v>
      </c>
      <c r="F171" s="12" t="str">
        <f t="shared" si="17"/>
        <v>Não válido</v>
      </c>
      <c r="G171" s="12" t="str">
        <f t="shared" si="17"/>
        <v>Não válido</v>
      </c>
      <c r="H171" s="12" t="str">
        <f t="shared" si="17"/>
        <v>Não válido</v>
      </c>
      <c r="I171" s="12" t="str">
        <f t="shared" si="17"/>
        <v>Não válido</v>
      </c>
      <c r="J171" s="12" t="str">
        <f t="shared" si="17"/>
        <v>Não válido</v>
      </c>
      <c r="K171" s="12" t="str">
        <f t="shared" si="17"/>
        <v>Não válido</v>
      </c>
      <c r="L171" s="1"/>
      <c r="M171" s="1"/>
      <c r="N171" s="1"/>
    </row>
    <row r="172" spans="1:14" ht="14.25">
      <c r="A172" s="19" t="s">
        <v>27</v>
      </c>
      <c r="B172" s="20">
        <f>IFERROR(MIN(B171:K171),"-")</f>
        <v>115.81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1"/>
      <c r="M172" s="1"/>
      <c r="N172" s="1"/>
    </row>
    <row r="173" spans="1:14" ht="14.25">
      <c r="A173" s="19" t="s">
        <v>28</v>
      </c>
      <c r="B173" s="15">
        <f>IFERROR(MEDIAN(B171:K171),"-")</f>
        <v>204.78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1"/>
      <c r="M173" s="1"/>
      <c r="N173" s="1"/>
    </row>
    <row r="174" spans="1:14" ht="14.25">
      <c r="A174" s="19" t="s">
        <v>29</v>
      </c>
      <c r="B174" s="15">
        <f>IFERROR(AVERAGE(B171:K171),"-")</f>
        <v>175.39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1"/>
      <c r="M174" s="1"/>
      <c r="N174" s="1"/>
    </row>
    <row r="175" spans="1:14" ht="14.25">
      <c r="A175" s="19" t="s">
        <v>30</v>
      </c>
      <c r="B175" s="15">
        <f>IFERROR(MAX(B171:K171),"-")</f>
        <v>205.58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1"/>
      <c r="M175" s="1"/>
      <c r="N175" s="1"/>
    </row>
    <row r="176" spans="1:14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4.25">
      <c r="A177" s="34" t="s">
        <v>127</v>
      </c>
      <c r="B177" s="100" t="s">
        <v>3</v>
      </c>
      <c r="C177" s="100" t="s">
        <v>4</v>
      </c>
      <c r="D177" s="5" t="s">
        <v>5</v>
      </c>
      <c r="E177" s="6" t="s">
        <v>6</v>
      </c>
      <c r="F177" s="4" t="s">
        <v>7</v>
      </c>
      <c r="G177" s="4" t="s">
        <v>8</v>
      </c>
      <c r="H177" s="4" t="s">
        <v>9</v>
      </c>
      <c r="I177" s="4" t="s">
        <v>10</v>
      </c>
      <c r="J177" s="4" t="s">
        <v>11</v>
      </c>
      <c r="K177" s="4" t="s">
        <v>12</v>
      </c>
      <c r="L177" s="201" t="s">
        <v>13</v>
      </c>
      <c r="M177" s="201" t="s">
        <v>14</v>
      </c>
      <c r="N177" s="201" t="s">
        <v>15</v>
      </c>
    </row>
    <row r="178" spans="1:14" ht="25.5">
      <c r="A178" s="145" t="s">
        <v>16</v>
      </c>
      <c r="B178" s="163" t="s">
        <v>17</v>
      </c>
      <c r="C178" s="152" t="s">
        <v>128</v>
      </c>
      <c r="D178" s="152" t="s">
        <v>129</v>
      </c>
      <c r="E178" s="148" t="s">
        <v>130</v>
      </c>
      <c r="F178" s="8"/>
      <c r="G178" s="9"/>
      <c r="H178" s="9"/>
      <c r="I178" s="9"/>
      <c r="J178" s="9"/>
      <c r="K178" s="9"/>
      <c r="L178" s="202"/>
      <c r="M178" s="202"/>
      <c r="N178" s="202"/>
    </row>
    <row r="179" spans="1:14" ht="45.75">
      <c r="A179" s="146" t="s">
        <v>21</v>
      </c>
      <c r="B179" s="153"/>
      <c r="C179" s="153" t="s">
        <v>131</v>
      </c>
      <c r="D179" s="154" t="s">
        <v>132</v>
      </c>
      <c r="E179" s="149" t="s">
        <v>133</v>
      </c>
      <c r="F179" s="8"/>
      <c r="G179" s="9"/>
      <c r="H179" s="9"/>
      <c r="I179" s="9"/>
      <c r="J179" s="9"/>
      <c r="K179" s="9"/>
      <c r="L179" s="203"/>
      <c r="M179" s="203"/>
      <c r="N179" s="203"/>
    </row>
    <row r="180" spans="1:14" ht="72">
      <c r="A180" s="147" t="s">
        <v>436</v>
      </c>
      <c r="B180" s="155" t="s">
        <v>423</v>
      </c>
      <c r="C180" s="155">
        <v>66</v>
      </c>
      <c r="D180" s="155">
        <v>79</v>
      </c>
      <c r="E180" s="150">
        <v>80</v>
      </c>
      <c r="F180" s="14"/>
      <c r="G180" s="12"/>
      <c r="H180" s="12"/>
      <c r="I180" s="12"/>
      <c r="J180" s="12"/>
      <c r="K180" s="12"/>
      <c r="L180" s="15">
        <f>IFERROR(MEDIAN($B180:$K180),"-")</f>
        <v>79</v>
      </c>
      <c r="M180" s="15">
        <f>IFERROR(L180*(1-50%),"-")</f>
        <v>39.5</v>
      </c>
      <c r="N180" s="15">
        <f>IFERROR(L180*(1+50%),"-")</f>
        <v>118.5</v>
      </c>
    </row>
    <row r="181" spans="1:14" ht="14.25">
      <c r="A181" s="16"/>
      <c r="B181" s="151" t="str">
        <f t="shared" ref="B181:K181" si="18">IFERROR(IF(B180&gt;$N180,"Não válido",IF(B180&lt;$M180,"Não válido",B180)),"-")</f>
        <v>Não válido</v>
      </c>
      <c r="C181" s="151">
        <f t="shared" si="18"/>
        <v>66</v>
      </c>
      <c r="D181" s="17">
        <f t="shared" si="18"/>
        <v>79</v>
      </c>
      <c r="E181" s="18">
        <f t="shared" si="18"/>
        <v>80</v>
      </c>
      <c r="F181" s="12" t="str">
        <f t="shared" si="18"/>
        <v>Não válido</v>
      </c>
      <c r="G181" s="12" t="str">
        <f t="shared" si="18"/>
        <v>Não válido</v>
      </c>
      <c r="H181" s="12" t="str">
        <f t="shared" si="18"/>
        <v>Não válido</v>
      </c>
      <c r="I181" s="12" t="str">
        <f t="shared" si="18"/>
        <v>Não válido</v>
      </c>
      <c r="J181" s="12" t="str">
        <f t="shared" si="18"/>
        <v>Não válido</v>
      </c>
      <c r="K181" s="12" t="str">
        <f t="shared" si="18"/>
        <v>Não válido</v>
      </c>
      <c r="L181" s="1"/>
      <c r="M181" s="1"/>
      <c r="N181" s="1"/>
    </row>
    <row r="182" spans="1:14" ht="14.25">
      <c r="A182" s="19" t="s">
        <v>27</v>
      </c>
      <c r="B182" s="20">
        <f>IFERROR(MIN(B181:K181),"-")</f>
        <v>66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1"/>
      <c r="M182" s="1"/>
      <c r="N182" s="1"/>
    </row>
    <row r="183" spans="1:14" ht="14.25">
      <c r="A183" s="19" t="s">
        <v>28</v>
      </c>
      <c r="B183" s="15">
        <f>IFERROR(MEDIAN(B181:K181),"-")</f>
        <v>79</v>
      </c>
      <c r="C183" s="21"/>
      <c r="D183" s="21"/>
      <c r="E183" s="21"/>
      <c r="F183" s="21"/>
      <c r="G183" s="21"/>
      <c r="H183" s="21"/>
      <c r="I183" s="21"/>
      <c r="J183" s="21"/>
      <c r="K183" s="21"/>
      <c r="L183" s="1"/>
      <c r="M183" s="1"/>
      <c r="N183" s="1"/>
    </row>
    <row r="184" spans="1:14" ht="14.25">
      <c r="A184" s="19" t="s">
        <v>29</v>
      </c>
      <c r="B184" s="15">
        <f>IFERROR(AVERAGE(B181:K181),"-")</f>
        <v>75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1"/>
      <c r="M184" s="1"/>
      <c r="N184" s="1"/>
    </row>
    <row r="185" spans="1:14" ht="14.25">
      <c r="A185" s="19" t="s">
        <v>30</v>
      </c>
      <c r="B185" s="15">
        <f>IFERROR(MAX(B181:K181),"-")</f>
        <v>80</v>
      </c>
      <c r="C185" s="21"/>
      <c r="D185" s="21"/>
      <c r="E185" s="21"/>
      <c r="F185" s="21"/>
      <c r="G185" s="21"/>
      <c r="H185" s="21"/>
      <c r="I185" s="21"/>
      <c r="J185" s="21"/>
      <c r="K185" s="21"/>
      <c r="L185" s="1"/>
      <c r="M185" s="1"/>
      <c r="N185" s="1"/>
    </row>
    <row r="186" spans="1:14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4.25">
      <c r="A187" s="34" t="s">
        <v>134</v>
      </c>
      <c r="B187" s="4" t="s">
        <v>3</v>
      </c>
      <c r="C187" s="4" t="s">
        <v>4</v>
      </c>
      <c r="D187" s="5" t="s">
        <v>5</v>
      </c>
      <c r="E187" s="6" t="s">
        <v>6</v>
      </c>
      <c r="F187" s="4" t="s">
        <v>7</v>
      </c>
      <c r="G187" s="4" t="s">
        <v>8</v>
      </c>
      <c r="H187" s="4" t="s">
        <v>9</v>
      </c>
      <c r="I187" s="4" t="s">
        <v>10</v>
      </c>
      <c r="J187" s="4" t="s">
        <v>11</v>
      </c>
      <c r="K187" s="4" t="s">
        <v>12</v>
      </c>
      <c r="L187" s="201" t="s">
        <v>13</v>
      </c>
      <c r="M187" s="201" t="s">
        <v>14</v>
      </c>
      <c r="N187" s="201" t="s">
        <v>15</v>
      </c>
    </row>
    <row r="188" spans="1:14" ht="25.5">
      <c r="A188" s="7" t="s">
        <v>16</v>
      </c>
      <c r="B188" s="163" t="s">
        <v>17</v>
      </c>
      <c r="C188" s="35" t="s">
        <v>135</v>
      </c>
      <c r="D188" s="36" t="s">
        <v>136</v>
      </c>
      <c r="E188" s="37" t="s">
        <v>137</v>
      </c>
      <c r="F188" s="8"/>
      <c r="G188" s="9"/>
      <c r="H188" s="9"/>
      <c r="I188" s="9"/>
      <c r="J188" s="9"/>
      <c r="K188" s="9"/>
      <c r="L188" s="202"/>
      <c r="M188" s="202"/>
      <c r="N188" s="202"/>
    </row>
    <row r="189" spans="1:14" ht="63.75">
      <c r="A189" s="10" t="s">
        <v>21</v>
      </c>
      <c r="B189" s="24"/>
      <c r="C189" s="24" t="s">
        <v>138</v>
      </c>
      <c r="D189" s="36" t="s">
        <v>139</v>
      </c>
      <c r="E189" s="39" t="s">
        <v>140</v>
      </c>
      <c r="F189" s="8"/>
      <c r="G189" s="9"/>
      <c r="H189" s="9"/>
      <c r="I189" s="9"/>
      <c r="J189" s="9"/>
      <c r="K189" s="9"/>
      <c r="L189" s="203"/>
      <c r="M189" s="203"/>
      <c r="N189" s="203"/>
    </row>
    <row r="190" spans="1:14" ht="36">
      <c r="A190" s="11" t="s">
        <v>435</v>
      </c>
      <c r="B190" s="13" t="s">
        <v>423</v>
      </c>
      <c r="C190" s="13">
        <v>749</v>
      </c>
      <c r="D190" s="13">
        <v>690</v>
      </c>
      <c r="E190" s="13">
        <v>933.45</v>
      </c>
      <c r="F190" s="14"/>
      <c r="G190" s="12"/>
      <c r="H190" s="12"/>
      <c r="I190" s="12"/>
      <c r="J190" s="12"/>
      <c r="K190" s="12"/>
      <c r="L190" s="15">
        <f>IFERROR(MEDIAN($B190:$K190),"-")</f>
        <v>749</v>
      </c>
      <c r="M190" s="15">
        <f>IFERROR(L190*(1-50%),"-")</f>
        <v>374.5</v>
      </c>
      <c r="N190" s="15">
        <f>IFERROR(L190*(1+50%),"-")</f>
        <v>1123.5</v>
      </c>
    </row>
    <row r="191" spans="1:14" ht="14.25">
      <c r="A191" s="16" t="s">
        <v>26</v>
      </c>
      <c r="B191" s="12" t="str">
        <f t="shared" ref="B191:K191" si="19">IFERROR(IF(B190&gt;$N190,"Não válido",IF(B190&lt;$M190,"Não válido",B190)),"-")</f>
        <v>Não válido</v>
      </c>
      <c r="C191" s="12">
        <f t="shared" si="19"/>
        <v>749</v>
      </c>
      <c r="D191" s="17">
        <f t="shared" si="19"/>
        <v>690</v>
      </c>
      <c r="E191" s="18">
        <f t="shared" si="19"/>
        <v>933.45</v>
      </c>
      <c r="F191" s="12" t="str">
        <f t="shared" si="19"/>
        <v>Não válido</v>
      </c>
      <c r="G191" s="12" t="str">
        <f t="shared" si="19"/>
        <v>Não válido</v>
      </c>
      <c r="H191" s="12" t="str">
        <f t="shared" si="19"/>
        <v>Não válido</v>
      </c>
      <c r="I191" s="12" t="str">
        <f t="shared" si="19"/>
        <v>Não válido</v>
      </c>
      <c r="J191" s="12" t="str">
        <f t="shared" si="19"/>
        <v>Não válido</v>
      </c>
      <c r="K191" s="12" t="str">
        <f t="shared" si="19"/>
        <v>Não válido</v>
      </c>
      <c r="L191" s="1"/>
      <c r="M191" s="1"/>
      <c r="N191" s="1"/>
    </row>
    <row r="192" spans="1:14" ht="14.25">
      <c r="A192" s="19" t="s">
        <v>27</v>
      </c>
      <c r="B192" s="20">
        <f>IFERROR(MIN(B191:K191),"-")</f>
        <v>690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1"/>
      <c r="M192" s="1"/>
      <c r="N192" s="1"/>
    </row>
    <row r="193" spans="1:14" ht="14.25">
      <c r="A193" s="19" t="s">
        <v>28</v>
      </c>
      <c r="B193" s="15">
        <f>IFERROR(MEDIAN(B191:K191),"-")</f>
        <v>749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1"/>
      <c r="M193" s="1"/>
      <c r="N193" s="1"/>
    </row>
    <row r="194" spans="1:14" ht="14.25">
      <c r="A194" s="19" t="s">
        <v>29</v>
      </c>
      <c r="B194" s="15">
        <f>IFERROR(AVERAGE(B191:K191),"-")</f>
        <v>790.81666666666661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1"/>
      <c r="M194" s="1"/>
      <c r="N194" s="1"/>
    </row>
    <row r="195" spans="1:14" ht="14.25">
      <c r="A195" s="19" t="s">
        <v>30</v>
      </c>
      <c r="B195" s="15">
        <f>IFERROR(MAX(B191:K191),"-")</f>
        <v>933.45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"/>
      <c r="M195" s="1"/>
      <c r="N195" s="1"/>
    </row>
    <row r="196" spans="1:14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4.25">
      <c r="A197" s="34" t="s">
        <v>141</v>
      </c>
      <c r="B197" s="4" t="s">
        <v>3</v>
      </c>
      <c r="C197" s="4" t="s">
        <v>4</v>
      </c>
      <c r="D197" s="5" t="s">
        <v>5</v>
      </c>
      <c r="E197" s="6" t="s">
        <v>6</v>
      </c>
      <c r="F197" s="4" t="s">
        <v>7</v>
      </c>
      <c r="G197" s="4" t="s">
        <v>8</v>
      </c>
      <c r="H197" s="4" t="s">
        <v>9</v>
      </c>
      <c r="I197" s="4" t="s">
        <v>10</v>
      </c>
      <c r="J197" s="4" t="s">
        <v>11</v>
      </c>
      <c r="K197" s="4" t="s">
        <v>12</v>
      </c>
      <c r="L197" s="201" t="s">
        <v>13</v>
      </c>
      <c r="M197" s="201" t="s">
        <v>14</v>
      </c>
      <c r="N197" s="201" t="s">
        <v>15</v>
      </c>
    </row>
    <row r="198" spans="1:14" ht="25.5">
      <c r="A198" s="7" t="s">
        <v>16</v>
      </c>
      <c r="B198" s="163" t="s">
        <v>17</v>
      </c>
      <c r="C198" s="36" t="s">
        <v>142</v>
      </c>
      <c r="D198" s="37" t="s">
        <v>143</v>
      </c>
      <c r="E198" s="24" t="s">
        <v>144</v>
      </c>
      <c r="F198" s="8"/>
      <c r="G198" s="9"/>
      <c r="H198" s="9"/>
      <c r="I198" s="9"/>
      <c r="J198" s="9"/>
      <c r="K198" s="9"/>
      <c r="L198" s="202"/>
      <c r="M198" s="202"/>
      <c r="N198" s="202"/>
    </row>
    <row r="199" spans="1:14" ht="63.75">
      <c r="A199" s="10" t="s">
        <v>21</v>
      </c>
      <c r="B199" s="36"/>
      <c r="C199" s="36" t="s">
        <v>145</v>
      </c>
      <c r="D199" s="39" t="s">
        <v>146</v>
      </c>
      <c r="E199" s="24" t="s">
        <v>147</v>
      </c>
      <c r="F199" s="8"/>
      <c r="G199" s="9"/>
      <c r="H199" s="9"/>
      <c r="I199" s="9"/>
      <c r="J199" s="9"/>
      <c r="K199" s="9"/>
      <c r="L199" s="203"/>
      <c r="M199" s="203"/>
      <c r="N199" s="203"/>
    </row>
    <row r="200" spans="1:14" ht="60">
      <c r="A200" s="11" t="s">
        <v>434</v>
      </c>
      <c r="B200" s="13">
        <v>37.114545</v>
      </c>
      <c r="C200" s="13">
        <v>65</v>
      </c>
      <c r="D200" s="13">
        <v>103.36</v>
      </c>
      <c r="E200" s="13">
        <v>73.5</v>
      </c>
      <c r="F200" s="14"/>
      <c r="G200" s="12"/>
      <c r="H200" s="12"/>
      <c r="I200" s="12"/>
      <c r="J200" s="12"/>
      <c r="K200" s="12"/>
      <c r="L200" s="15">
        <f>IFERROR(MEDIAN($B200:$K200),"-")</f>
        <v>69.25</v>
      </c>
      <c r="M200" s="15">
        <f>IFERROR(L200*(1-50%),"-")</f>
        <v>34.625</v>
      </c>
      <c r="N200" s="15">
        <f>IFERROR(L200*(1+50%),"-")</f>
        <v>103.875</v>
      </c>
    </row>
    <row r="201" spans="1:14" ht="14.25">
      <c r="A201" s="16" t="s">
        <v>26</v>
      </c>
      <c r="B201" s="12">
        <f t="shared" ref="B201:K201" si="20">IFERROR(IF(B200&gt;$N200,"Não válido",IF(B200&lt;$M200,"Não válido",B200)),"-")</f>
        <v>37.114545</v>
      </c>
      <c r="C201" s="12">
        <f t="shared" si="20"/>
        <v>65</v>
      </c>
      <c r="D201" s="17">
        <f t="shared" si="20"/>
        <v>103.36</v>
      </c>
      <c r="E201" s="18">
        <f t="shared" si="20"/>
        <v>73.5</v>
      </c>
      <c r="F201" s="12" t="str">
        <f t="shared" si="20"/>
        <v>Não válido</v>
      </c>
      <c r="G201" s="12" t="str">
        <f t="shared" si="20"/>
        <v>Não válido</v>
      </c>
      <c r="H201" s="12" t="str">
        <f t="shared" si="20"/>
        <v>Não válido</v>
      </c>
      <c r="I201" s="12" t="str">
        <f t="shared" si="20"/>
        <v>Não válido</v>
      </c>
      <c r="J201" s="12" t="str">
        <f t="shared" si="20"/>
        <v>Não válido</v>
      </c>
      <c r="K201" s="12" t="str">
        <f t="shared" si="20"/>
        <v>Não válido</v>
      </c>
      <c r="L201" s="1"/>
      <c r="M201" s="1"/>
      <c r="N201" s="1"/>
    </row>
    <row r="202" spans="1:14" ht="14.25">
      <c r="A202" s="19" t="s">
        <v>27</v>
      </c>
      <c r="B202" s="20">
        <f>IFERROR(MIN(B201:K201),"-")</f>
        <v>37.114545</v>
      </c>
      <c r="C202" s="21"/>
      <c r="D202" s="21"/>
      <c r="E202" s="21"/>
      <c r="F202" s="21"/>
      <c r="G202" s="21"/>
      <c r="H202" s="21"/>
      <c r="I202" s="21"/>
      <c r="J202" s="21"/>
      <c r="K202" s="21"/>
      <c r="L202" s="1"/>
      <c r="M202" s="1"/>
      <c r="N202" s="1"/>
    </row>
    <row r="203" spans="1:14" ht="14.25">
      <c r="A203" s="19" t="s">
        <v>28</v>
      </c>
      <c r="B203" s="15">
        <f>IFERROR(MEDIAN(B201:K201),"-")</f>
        <v>69.25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1"/>
      <c r="M203" s="1"/>
      <c r="N203" s="1"/>
    </row>
    <row r="204" spans="1:14" ht="14.25">
      <c r="A204" s="19" t="s">
        <v>29</v>
      </c>
      <c r="B204" s="15">
        <f>IFERROR(AVERAGE(B201:K201),"-")</f>
        <v>69.743636249999994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1"/>
      <c r="M204" s="1"/>
      <c r="N204" s="1"/>
    </row>
    <row r="205" spans="1:14" ht="14.25">
      <c r="A205" s="19" t="s">
        <v>30</v>
      </c>
      <c r="B205" s="15">
        <f>IFERROR(MAX(B201:K201),"-")</f>
        <v>103.36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1"/>
      <c r="M205" s="1"/>
      <c r="N205" s="1"/>
    </row>
    <row r="206" spans="1:14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s="102" customFormat="1" ht="14.25">
      <c r="A207" s="157" t="s">
        <v>412</v>
      </c>
      <c r="B207" s="4" t="s">
        <v>3</v>
      </c>
      <c r="C207" s="4" t="s">
        <v>4</v>
      </c>
      <c r="D207" s="5" t="s">
        <v>5</v>
      </c>
      <c r="E207" s="6" t="s">
        <v>6</v>
      </c>
      <c r="F207" s="4" t="s">
        <v>7</v>
      </c>
      <c r="G207" s="4" t="s">
        <v>8</v>
      </c>
      <c r="H207" s="4" t="s">
        <v>9</v>
      </c>
      <c r="I207" s="4" t="s">
        <v>10</v>
      </c>
      <c r="J207" s="4" t="s">
        <v>11</v>
      </c>
      <c r="K207" s="4" t="s">
        <v>12</v>
      </c>
      <c r="L207" s="201" t="s">
        <v>13</v>
      </c>
      <c r="M207" s="201" t="s">
        <v>14</v>
      </c>
      <c r="N207" s="201" t="s">
        <v>15</v>
      </c>
    </row>
    <row r="208" spans="1:14" s="102" customFormat="1" ht="89.25">
      <c r="A208" s="7" t="s">
        <v>16</v>
      </c>
      <c r="B208" s="163" t="s">
        <v>17</v>
      </c>
      <c r="C208" s="37" t="s">
        <v>425</v>
      </c>
      <c r="D208" s="24" t="s">
        <v>433</v>
      </c>
      <c r="E208" s="24"/>
      <c r="F208" s="8"/>
      <c r="G208" s="24"/>
      <c r="H208" s="24"/>
      <c r="I208" s="24"/>
      <c r="J208" s="24"/>
      <c r="K208" s="24"/>
      <c r="L208" s="202"/>
      <c r="M208" s="202"/>
      <c r="N208" s="202"/>
    </row>
    <row r="209" spans="1:14" s="102" customFormat="1" ht="38.25">
      <c r="A209" s="10" t="s">
        <v>21</v>
      </c>
      <c r="B209" s="36"/>
      <c r="C209" s="39" t="s">
        <v>424</v>
      </c>
      <c r="D209" s="24" t="s">
        <v>432</v>
      </c>
      <c r="E209" s="24"/>
      <c r="F209" s="8"/>
      <c r="G209" s="24"/>
      <c r="H209" s="24"/>
      <c r="I209" s="24"/>
      <c r="J209" s="24"/>
      <c r="K209" s="24"/>
      <c r="L209" s="203"/>
      <c r="M209" s="203"/>
      <c r="N209" s="203"/>
    </row>
    <row r="210" spans="1:14" s="102" customFormat="1" ht="14.25">
      <c r="A210" s="11"/>
      <c r="B210" s="13">
        <v>5.58</v>
      </c>
      <c r="C210" s="13">
        <f>598.41/100</f>
        <v>5.9840999999999998</v>
      </c>
      <c r="D210" s="13">
        <v>5.9</v>
      </c>
      <c r="E210" s="13"/>
      <c r="F210" s="14"/>
      <c r="G210" s="13"/>
      <c r="H210" s="13"/>
      <c r="I210" s="13"/>
      <c r="J210" s="13"/>
      <c r="K210" s="13"/>
      <c r="L210" s="15">
        <f>IFERROR(MEDIAN($B210:$K210),"-")</f>
        <v>5.9</v>
      </c>
      <c r="M210" s="15">
        <f>IFERROR(L210*(1-50%),"-")</f>
        <v>2.95</v>
      </c>
      <c r="N210" s="15">
        <f>IFERROR(L210*(1+50%),"-")</f>
        <v>8.8500000000000014</v>
      </c>
    </row>
    <row r="211" spans="1:14" s="102" customFormat="1" ht="14.25">
      <c r="A211" s="16" t="s">
        <v>26</v>
      </c>
      <c r="B211" s="13">
        <f t="shared" ref="B211:K211" si="21">IFERROR(IF(B210&gt;$N210,"Não válido",IF(B210&lt;$M210,"Não válido",B210)),"-")</f>
        <v>5.58</v>
      </c>
      <c r="C211" s="13">
        <f t="shared" si="21"/>
        <v>5.9840999999999998</v>
      </c>
      <c r="D211" s="17">
        <f t="shared" si="21"/>
        <v>5.9</v>
      </c>
      <c r="E211" s="33" t="str">
        <f t="shared" si="21"/>
        <v>Não válido</v>
      </c>
      <c r="F211" s="13" t="str">
        <f t="shared" si="21"/>
        <v>Não válido</v>
      </c>
      <c r="G211" s="13" t="str">
        <f t="shared" si="21"/>
        <v>Não válido</v>
      </c>
      <c r="H211" s="13" t="str">
        <f t="shared" si="21"/>
        <v>Não válido</v>
      </c>
      <c r="I211" s="13" t="str">
        <f t="shared" si="21"/>
        <v>Não válido</v>
      </c>
      <c r="J211" s="13" t="str">
        <f t="shared" si="21"/>
        <v>Não válido</v>
      </c>
      <c r="K211" s="13" t="str">
        <f t="shared" si="21"/>
        <v>Não válido</v>
      </c>
      <c r="L211" s="101"/>
      <c r="M211" s="101"/>
      <c r="N211" s="101"/>
    </row>
    <row r="212" spans="1:14" s="102" customFormat="1" ht="14.25">
      <c r="A212" s="19" t="s">
        <v>27</v>
      </c>
      <c r="B212" s="20">
        <f>IFERROR(MIN(B211:K211),"-")</f>
        <v>5.58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101"/>
      <c r="M212" s="101"/>
      <c r="N212" s="101"/>
    </row>
    <row r="213" spans="1:14" s="102" customFormat="1" ht="14.25">
      <c r="A213" s="19" t="s">
        <v>28</v>
      </c>
      <c r="B213" s="15">
        <f>IFERROR(MEDIAN(B211:K211),"-")</f>
        <v>5.9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101"/>
      <c r="M213" s="101"/>
      <c r="N213" s="101"/>
    </row>
    <row r="214" spans="1:14" s="102" customFormat="1" ht="14.25">
      <c r="A214" s="19" t="s">
        <v>29</v>
      </c>
      <c r="B214" s="15">
        <f>IFERROR(AVERAGE(B211:K211),"-")</f>
        <v>5.821366666666667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101"/>
      <c r="M214" s="101"/>
      <c r="N214" s="101"/>
    </row>
    <row r="215" spans="1:14" s="102" customFormat="1" ht="14.25">
      <c r="A215" s="19" t="s">
        <v>30</v>
      </c>
      <c r="B215" s="15">
        <f>IFERROR(MAX(B211:K211),"-")</f>
        <v>5.9840999999999998</v>
      </c>
      <c r="C215" s="21"/>
      <c r="D215" s="21"/>
      <c r="E215" s="21"/>
      <c r="F215" s="21"/>
      <c r="G215" s="21"/>
      <c r="H215" s="21"/>
      <c r="I215" s="21"/>
      <c r="J215" s="21"/>
      <c r="K215" s="21"/>
      <c r="L215" s="101"/>
      <c r="M215" s="101"/>
      <c r="N215" s="101"/>
    </row>
    <row r="216" spans="1:14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s="102" customFormat="1" ht="14.25">
      <c r="A217" s="157" t="s">
        <v>414</v>
      </c>
      <c r="B217" s="4" t="s">
        <v>3</v>
      </c>
      <c r="C217" s="4" t="s">
        <v>4</v>
      </c>
      <c r="D217" s="5" t="s">
        <v>5</v>
      </c>
      <c r="E217" s="6" t="s">
        <v>6</v>
      </c>
      <c r="F217" s="4" t="s">
        <v>7</v>
      </c>
      <c r="G217" s="4" t="s">
        <v>8</v>
      </c>
      <c r="H217" s="4" t="s">
        <v>9</v>
      </c>
      <c r="I217" s="4" t="s">
        <v>10</v>
      </c>
      <c r="J217" s="4" t="s">
        <v>11</v>
      </c>
      <c r="K217" s="4" t="s">
        <v>12</v>
      </c>
      <c r="L217" s="201" t="s">
        <v>13</v>
      </c>
      <c r="M217" s="201" t="s">
        <v>14</v>
      </c>
      <c r="N217" s="201" t="s">
        <v>15</v>
      </c>
    </row>
    <row r="218" spans="1:14" s="102" customFormat="1" ht="114.75">
      <c r="A218" s="7" t="s">
        <v>16</v>
      </c>
      <c r="B218" s="163" t="s">
        <v>17</v>
      </c>
      <c r="C218" s="142" t="s">
        <v>418</v>
      </c>
      <c r="D218" s="142" t="s">
        <v>420</v>
      </c>
      <c r="E218" s="144" t="s">
        <v>422</v>
      </c>
      <c r="F218" s="8"/>
      <c r="G218" s="24"/>
      <c r="H218" s="24"/>
      <c r="I218" s="24"/>
      <c r="J218" s="24"/>
      <c r="K218" s="24"/>
      <c r="L218" s="202"/>
      <c r="M218" s="202"/>
      <c r="N218" s="202"/>
    </row>
    <row r="219" spans="1:14" s="102" customFormat="1" ht="76.5">
      <c r="A219" s="10" t="s">
        <v>21</v>
      </c>
      <c r="B219" s="142"/>
      <c r="C219" s="142" t="s">
        <v>417</v>
      </c>
      <c r="D219" s="143" t="s">
        <v>419</v>
      </c>
      <c r="E219" s="144" t="s">
        <v>421</v>
      </c>
      <c r="F219" s="8"/>
      <c r="G219" s="24"/>
      <c r="H219" s="24"/>
      <c r="I219" s="24"/>
      <c r="J219" s="24"/>
      <c r="K219" s="24"/>
      <c r="L219" s="203"/>
      <c r="M219" s="203"/>
      <c r="N219" s="203"/>
    </row>
    <row r="220" spans="1:14" s="102" customFormat="1" ht="14.25">
      <c r="A220" s="11"/>
      <c r="B220" s="13">
        <v>7.22675</v>
      </c>
      <c r="C220" s="13">
        <v>3.45</v>
      </c>
      <c r="D220" s="13">
        <v>4.71</v>
      </c>
      <c r="E220" s="13">
        <v>4.2</v>
      </c>
      <c r="F220" s="14"/>
      <c r="G220" s="13"/>
      <c r="H220" s="13"/>
      <c r="I220" s="13"/>
      <c r="J220" s="13"/>
      <c r="K220" s="13"/>
      <c r="L220" s="15">
        <f>IFERROR(MEDIAN($B220:$K220),"-")</f>
        <v>4.4550000000000001</v>
      </c>
      <c r="M220" s="15">
        <f>IFERROR(L220*(1-50%),"-")</f>
        <v>2.2275</v>
      </c>
      <c r="N220" s="15">
        <f>IFERROR(L220*(1+50%),"-")</f>
        <v>6.6825000000000001</v>
      </c>
    </row>
    <row r="221" spans="1:14" s="102" customFormat="1" ht="14.25">
      <c r="A221" s="16" t="s">
        <v>26</v>
      </c>
      <c r="B221" s="13" t="str">
        <f t="shared" ref="B221:K221" si="22">IFERROR(IF(B220&gt;$N220,"Não válido",IF(B220&lt;$M220,"Não válido",B220)),"-")</f>
        <v>Não válido</v>
      </c>
      <c r="C221" s="13">
        <f t="shared" si="22"/>
        <v>3.45</v>
      </c>
      <c r="D221" s="13">
        <f t="shared" si="22"/>
        <v>4.71</v>
      </c>
      <c r="E221" s="13">
        <f t="shared" si="22"/>
        <v>4.2</v>
      </c>
      <c r="F221" s="13" t="str">
        <f t="shared" si="22"/>
        <v>Não válido</v>
      </c>
      <c r="G221" s="13" t="str">
        <f t="shared" si="22"/>
        <v>Não válido</v>
      </c>
      <c r="H221" s="13" t="str">
        <f t="shared" si="22"/>
        <v>Não válido</v>
      </c>
      <c r="I221" s="13" t="str">
        <f t="shared" si="22"/>
        <v>Não válido</v>
      </c>
      <c r="J221" s="13" t="str">
        <f t="shared" si="22"/>
        <v>Não válido</v>
      </c>
      <c r="K221" s="13" t="str">
        <f t="shared" si="22"/>
        <v>Não válido</v>
      </c>
      <c r="L221" s="101"/>
      <c r="M221" s="101"/>
      <c r="N221" s="101"/>
    </row>
    <row r="222" spans="1:14" s="102" customFormat="1" ht="14.25">
      <c r="A222" s="19" t="s">
        <v>27</v>
      </c>
      <c r="B222" s="20">
        <f>IFERROR(MIN(B221:K221),"-")</f>
        <v>3.45</v>
      </c>
      <c r="C222" s="21"/>
      <c r="D222" s="21"/>
      <c r="E222" s="21"/>
      <c r="F222" s="21"/>
      <c r="G222" s="21"/>
      <c r="H222" s="21"/>
      <c r="I222" s="21"/>
      <c r="J222" s="21"/>
      <c r="K222" s="21"/>
      <c r="L222" s="101"/>
      <c r="M222" s="101"/>
      <c r="N222" s="101"/>
    </row>
    <row r="223" spans="1:14" s="102" customFormat="1" ht="14.25">
      <c r="A223" s="19" t="s">
        <v>28</v>
      </c>
      <c r="B223" s="15">
        <f>IFERROR(MEDIAN(B221:K221),"-")</f>
        <v>4.2</v>
      </c>
      <c r="C223" s="21"/>
      <c r="D223" s="21"/>
      <c r="E223" s="21"/>
      <c r="F223" s="21"/>
      <c r="G223" s="21"/>
      <c r="H223" s="21"/>
      <c r="I223" s="21"/>
      <c r="J223" s="21"/>
      <c r="K223" s="21"/>
      <c r="L223" s="101"/>
      <c r="M223" s="101"/>
      <c r="N223" s="101"/>
    </row>
    <row r="224" spans="1:14" s="102" customFormat="1" ht="14.25">
      <c r="A224" s="19" t="s">
        <v>29</v>
      </c>
      <c r="B224" s="15">
        <f>IFERROR(AVERAGE(B221:K221),"-")</f>
        <v>4.12</v>
      </c>
      <c r="C224" s="21"/>
      <c r="D224" s="21"/>
      <c r="E224" s="21"/>
      <c r="F224" s="21"/>
      <c r="G224" s="21"/>
      <c r="H224" s="21"/>
      <c r="I224" s="21"/>
      <c r="J224" s="21"/>
      <c r="K224" s="21"/>
      <c r="L224" s="101"/>
      <c r="M224" s="101"/>
      <c r="N224" s="101"/>
    </row>
    <row r="225" spans="1:14" s="102" customFormat="1" ht="14.25">
      <c r="A225" s="19" t="s">
        <v>30</v>
      </c>
      <c r="B225" s="15">
        <f>IFERROR(MAX(B221:K221),"-")</f>
        <v>4.71</v>
      </c>
      <c r="C225" s="21"/>
      <c r="D225" s="21"/>
      <c r="E225" s="21"/>
      <c r="F225" s="21"/>
      <c r="G225" s="21"/>
      <c r="H225" s="21"/>
      <c r="I225" s="21"/>
      <c r="J225" s="21"/>
      <c r="K225" s="21"/>
      <c r="L225" s="101"/>
      <c r="M225" s="101"/>
      <c r="N225" s="101"/>
    </row>
    <row r="226" spans="1:14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s="102" customFormat="1" ht="28.5">
      <c r="A227" s="157" t="s">
        <v>415</v>
      </c>
      <c r="B227" s="4" t="s">
        <v>3</v>
      </c>
      <c r="C227" s="4" t="s">
        <v>4</v>
      </c>
      <c r="D227" s="5" t="s">
        <v>5</v>
      </c>
      <c r="E227" s="6" t="s">
        <v>6</v>
      </c>
      <c r="F227" s="4" t="s">
        <v>7</v>
      </c>
      <c r="G227" s="4" t="s">
        <v>8</v>
      </c>
      <c r="H227" s="4" t="s">
        <v>9</v>
      </c>
      <c r="I227" s="4" t="s">
        <v>10</v>
      </c>
      <c r="J227" s="4" t="s">
        <v>11</v>
      </c>
      <c r="K227" s="4" t="s">
        <v>12</v>
      </c>
      <c r="L227" s="201" t="s">
        <v>13</v>
      </c>
      <c r="M227" s="201" t="s">
        <v>14</v>
      </c>
      <c r="N227" s="201" t="s">
        <v>15</v>
      </c>
    </row>
    <row r="228" spans="1:14" s="102" customFormat="1" ht="236.25">
      <c r="A228" s="7" t="s">
        <v>16</v>
      </c>
      <c r="B228" s="163" t="s">
        <v>17</v>
      </c>
      <c r="C228" s="37" t="s">
        <v>427</v>
      </c>
      <c r="D228" s="37" t="s">
        <v>429</v>
      </c>
      <c r="E228" s="24" t="s">
        <v>431</v>
      </c>
      <c r="F228" s="8"/>
      <c r="G228" s="24"/>
      <c r="H228" s="24"/>
      <c r="I228" s="24"/>
      <c r="J228" s="24"/>
      <c r="K228" s="24"/>
      <c r="L228" s="202"/>
      <c r="M228" s="202"/>
      <c r="N228" s="202"/>
    </row>
    <row r="229" spans="1:14" s="102" customFormat="1" ht="63.75">
      <c r="A229" s="10" t="s">
        <v>21</v>
      </c>
      <c r="B229" s="36"/>
      <c r="C229" s="39" t="s">
        <v>426</v>
      </c>
      <c r="D229" s="24" t="s">
        <v>428</v>
      </c>
      <c r="E229" s="24" t="s">
        <v>430</v>
      </c>
      <c r="F229" s="8"/>
      <c r="G229" s="24"/>
      <c r="H229" s="24"/>
      <c r="I229" s="24"/>
      <c r="J229" s="24"/>
      <c r="K229" s="24"/>
      <c r="L229" s="203"/>
      <c r="M229" s="203"/>
      <c r="N229" s="203"/>
    </row>
    <row r="230" spans="1:14" s="102" customFormat="1" ht="14.25">
      <c r="A230" s="11"/>
      <c r="B230" s="156" t="s">
        <v>423</v>
      </c>
      <c r="C230" s="13">
        <v>3.99</v>
      </c>
      <c r="D230" s="13">
        <f>381.35/100</f>
        <v>3.8135000000000003</v>
      </c>
      <c r="E230" s="13">
        <v>4.6100000000000003</v>
      </c>
      <c r="F230" s="14"/>
      <c r="G230" s="13"/>
      <c r="H230" s="13"/>
      <c r="I230" s="13"/>
      <c r="J230" s="13"/>
      <c r="K230" s="13"/>
      <c r="L230" s="15">
        <f>IFERROR(MEDIAN($B230:$K230),"-")</f>
        <v>3.99</v>
      </c>
      <c r="M230" s="15">
        <f>IFERROR(L230*(1-50%),"-")</f>
        <v>1.9950000000000001</v>
      </c>
      <c r="N230" s="15">
        <f>IFERROR(L230*(1+50%),"-")</f>
        <v>5.9850000000000003</v>
      </c>
    </row>
    <row r="231" spans="1:14" s="102" customFormat="1" ht="14.25">
      <c r="A231" s="16" t="s">
        <v>26</v>
      </c>
      <c r="B231" s="13" t="str">
        <f t="shared" ref="B231:K231" si="23">IFERROR(IF(B230&gt;$N230,"Não válido",IF(B230&lt;$M230,"Não válido",B230)),"-")</f>
        <v>Não válido</v>
      </c>
      <c r="C231" s="13">
        <f t="shared" si="23"/>
        <v>3.99</v>
      </c>
      <c r="D231" s="17">
        <f t="shared" si="23"/>
        <v>3.8135000000000003</v>
      </c>
      <c r="E231" s="33">
        <f t="shared" si="23"/>
        <v>4.6100000000000003</v>
      </c>
      <c r="F231" s="13" t="str">
        <f t="shared" si="23"/>
        <v>Não válido</v>
      </c>
      <c r="G231" s="13" t="str">
        <f t="shared" si="23"/>
        <v>Não válido</v>
      </c>
      <c r="H231" s="13" t="str">
        <f t="shared" si="23"/>
        <v>Não válido</v>
      </c>
      <c r="I231" s="13" t="str">
        <f t="shared" si="23"/>
        <v>Não válido</v>
      </c>
      <c r="J231" s="13" t="str">
        <f t="shared" si="23"/>
        <v>Não válido</v>
      </c>
      <c r="K231" s="13" t="str">
        <f t="shared" si="23"/>
        <v>Não válido</v>
      </c>
      <c r="L231" s="101"/>
      <c r="M231" s="101"/>
      <c r="N231" s="101"/>
    </row>
    <row r="232" spans="1:14" s="102" customFormat="1" ht="14.25">
      <c r="A232" s="19" t="s">
        <v>27</v>
      </c>
      <c r="B232" s="20">
        <f>IFERROR(MIN(B231:K231),"-")</f>
        <v>3.8135000000000003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101"/>
      <c r="M232" s="101"/>
      <c r="N232" s="101"/>
    </row>
    <row r="233" spans="1:14" s="102" customFormat="1" ht="14.25">
      <c r="A233" s="19" t="s">
        <v>28</v>
      </c>
      <c r="B233" s="15">
        <f>IFERROR(MEDIAN(B231:K231),"-")</f>
        <v>3.99</v>
      </c>
      <c r="C233" s="21"/>
      <c r="D233" s="21"/>
      <c r="E233" s="21"/>
      <c r="F233" s="21"/>
      <c r="G233" s="21"/>
      <c r="H233" s="21"/>
      <c r="I233" s="21"/>
      <c r="J233" s="21"/>
      <c r="K233" s="21"/>
      <c r="L233" s="101"/>
      <c r="M233" s="101"/>
      <c r="N233" s="101"/>
    </row>
    <row r="234" spans="1:14" s="102" customFormat="1" ht="14.25">
      <c r="A234" s="19" t="s">
        <v>29</v>
      </c>
      <c r="B234" s="15">
        <f>IFERROR(AVERAGE(B231:K231),"-")</f>
        <v>4.1378333333333339</v>
      </c>
      <c r="C234" s="21"/>
      <c r="D234" s="21"/>
      <c r="E234" s="21"/>
      <c r="F234" s="21"/>
      <c r="G234" s="21"/>
      <c r="H234" s="21"/>
      <c r="I234" s="21"/>
      <c r="J234" s="21"/>
      <c r="K234" s="21"/>
      <c r="L234" s="101"/>
      <c r="M234" s="101"/>
      <c r="N234" s="101"/>
    </row>
    <row r="235" spans="1:14" s="102" customFormat="1" ht="14.25">
      <c r="A235" s="19" t="s">
        <v>30</v>
      </c>
      <c r="B235" s="15">
        <f>IFERROR(MAX(B231:K231),"-")</f>
        <v>4.6100000000000003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101"/>
      <c r="M235" s="101"/>
      <c r="N235" s="101"/>
    </row>
    <row r="236" spans="1:14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</row>
    <row r="772" spans="1:14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</row>
    <row r="773" spans="1:14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</row>
    <row r="774" spans="1:14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</row>
    <row r="775" spans="1:14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</row>
    <row r="776" spans="1:14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</row>
    <row r="777" spans="1:14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</row>
    <row r="778" spans="1:14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</row>
    <row r="779" spans="1:14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</row>
    <row r="780" spans="1:14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</row>
    <row r="781" spans="1:14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</row>
    <row r="782" spans="1:14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</row>
    <row r="783" spans="1:14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</row>
    <row r="784" spans="1:14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</row>
    <row r="785" spans="1:14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</row>
    <row r="786" spans="1:14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</row>
    <row r="787" spans="1:14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</row>
    <row r="788" spans="1:14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</row>
    <row r="789" spans="1:14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</row>
    <row r="790" spans="1:14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</row>
    <row r="791" spans="1:14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</row>
    <row r="792" spans="1:14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</row>
    <row r="793" spans="1:14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</row>
    <row r="794" spans="1:14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</row>
    <row r="795" spans="1:14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</row>
    <row r="796" spans="1:14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</row>
    <row r="797" spans="1:14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</row>
    <row r="798" spans="1:14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</row>
    <row r="799" spans="1:14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</row>
    <row r="800" spans="1:14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</row>
    <row r="801" spans="1:14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</row>
    <row r="802" spans="1:14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</row>
    <row r="803" spans="1:14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</row>
    <row r="804" spans="1:14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</row>
    <row r="805" spans="1:14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</row>
    <row r="806" spans="1:14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</row>
    <row r="807" spans="1:14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</row>
    <row r="808" spans="1:14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</row>
    <row r="809" spans="1:14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</row>
    <row r="810" spans="1:14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</row>
    <row r="811" spans="1:14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</row>
    <row r="812" spans="1:14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</row>
    <row r="813" spans="1:14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</row>
    <row r="814" spans="1:14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</row>
    <row r="815" spans="1:14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</row>
    <row r="816" spans="1:14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</row>
    <row r="817" spans="1:14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</row>
    <row r="818" spans="1:14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</row>
    <row r="819" spans="1:14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</row>
    <row r="820" spans="1:14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</row>
    <row r="821" spans="1:14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</row>
    <row r="822" spans="1:14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</row>
    <row r="823" spans="1:14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</row>
    <row r="824" spans="1:14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</row>
    <row r="825" spans="1:14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</row>
    <row r="826" spans="1:14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</row>
    <row r="827" spans="1:14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</row>
    <row r="828" spans="1:14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</row>
    <row r="829" spans="1:14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</row>
    <row r="830" spans="1:14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</row>
    <row r="831" spans="1:14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</row>
    <row r="832" spans="1:14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</row>
    <row r="833" spans="1:14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</row>
    <row r="834" spans="1:14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</row>
    <row r="835" spans="1:14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</row>
    <row r="836" spans="1:14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</row>
    <row r="837" spans="1:14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</row>
    <row r="838" spans="1:14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</row>
    <row r="839" spans="1:14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</row>
    <row r="840" spans="1:14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</row>
    <row r="841" spans="1:14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</row>
    <row r="842" spans="1:14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</row>
    <row r="843" spans="1:14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</row>
    <row r="844" spans="1:14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</row>
    <row r="845" spans="1:14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</row>
    <row r="846" spans="1:14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</row>
    <row r="847" spans="1:14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</row>
    <row r="848" spans="1:14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</row>
    <row r="849" spans="1:14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</row>
    <row r="850" spans="1:14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</row>
    <row r="851" spans="1:14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</row>
    <row r="852" spans="1:14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</row>
    <row r="853" spans="1:14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</row>
    <row r="854" spans="1:14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</row>
    <row r="855" spans="1:14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</row>
    <row r="856" spans="1:14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</row>
    <row r="857" spans="1:14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</row>
    <row r="858" spans="1:14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</row>
    <row r="859" spans="1:14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</row>
    <row r="860" spans="1:14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</row>
    <row r="861" spans="1:14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</row>
    <row r="862" spans="1:14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</row>
    <row r="863" spans="1:14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</row>
    <row r="864" spans="1:14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</row>
    <row r="865" spans="1:14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</row>
    <row r="866" spans="1:14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</row>
    <row r="867" spans="1:14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</row>
    <row r="868" spans="1:14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</row>
    <row r="869" spans="1:14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</row>
    <row r="870" spans="1:14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</row>
    <row r="871" spans="1:14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</row>
    <row r="872" spans="1:14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</row>
    <row r="873" spans="1:14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</row>
    <row r="874" spans="1:14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</row>
    <row r="875" spans="1:14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</row>
    <row r="876" spans="1:14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</row>
    <row r="877" spans="1:14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</row>
    <row r="878" spans="1:14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</row>
    <row r="879" spans="1:14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</row>
    <row r="880" spans="1:14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</row>
    <row r="881" spans="1:14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</row>
    <row r="882" spans="1:14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</row>
    <row r="883" spans="1:14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</row>
    <row r="884" spans="1:14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</row>
    <row r="885" spans="1:14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</row>
    <row r="886" spans="1:14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</row>
    <row r="887" spans="1:14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</row>
    <row r="888" spans="1:14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</row>
    <row r="889" spans="1:14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</row>
    <row r="890" spans="1:14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</row>
    <row r="891" spans="1:14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</row>
    <row r="892" spans="1:14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</row>
    <row r="893" spans="1:14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</row>
    <row r="894" spans="1:14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</row>
    <row r="895" spans="1:14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</row>
    <row r="896" spans="1:14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</row>
    <row r="897" spans="1:14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</row>
    <row r="898" spans="1:14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</row>
    <row r="899" spans="1:14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</row>
    <row r="900" spans="1:14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</row>
    <row r="901" spans="1:14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</row>
    <row r="902" spans="1:14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</row>
    <row r="903" spans="1:14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</row>
    <row r="904" spans="1:1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</row>
    <row r="905" spans="1:14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</row>
    <row r="906" spans="1:14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</row>
    <row r="907" spans="1:14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</row>
    <row r="908" spans="1:14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</row>
    <row r="909" spans="1:14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</row>
    <row r="910" spans="1:14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</row>
    <row r="911" spans="1:14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</row>
    <row r="912" spans="1:14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</row>
    <row r="913" spans="1:14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</row>
    <row r="914" spans="1: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</row>
    <row r="915" spans="1:14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</row>
    <row r="916" spans="1:14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</row>
    <row r="917" spans="1:14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</row>
    <row r="918" spans="1:14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</row>
    <row r="919" spans="1:14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</row>
    <row r="920" spans="1:14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</row>
    <row r="921" spans="1:14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</row>
    <row r="922" spans="1:14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</row>
    <row r="923" spans="1:14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</row>
    <row r="924" spans="1:1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</row>
    <row r="925" spans="1:14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</row>
    <row r="926" spans="1:14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</row>
    <row r="927" spans="1:14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</row>
    <row r="928" spans="1:14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</row>
    <row r="929" spans="1:14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</row>
    <row r="930" spans="1:14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</row>
    <row r="931" spans="1:14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</row>
    <row r="932" spans="1:14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</row>
    <row r="933" spans="1:14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</row>
    <row r="934" spans="1:1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</row>
    <row r="935" spans="1:14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</row>
    <row r="936" spans="1:14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</row>
    <row r="937" spans="1:14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</row>
    <row r="938" spans="1:14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</row>
    <row r="939" spans="1:14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</row>
    <row r="940" spans="1:14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</row>
    <row r="941" spans="1:14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</row>
    <row r="942" spans="1:14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</row>
    <row r="943" spans="1:14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</row>
    <row r="944" spans="1:1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</row>
    <row r="945" spans="1:14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</row>
    <row r="946" spans="1:14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</row>
    <row r="947" spans="1:14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</row>
    <row r="948" spans="1:14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</row>
    <row r="949" spans="1:14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</row>
    <row r="950" spans="1:14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</row>
    <row r="951" spans="1:14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</row>
    <row r="952" spans="1:14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</row>
    <row r="953" spans="1:14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</row>
    <row r="954" spans="1:1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</row>
    <row r="955" spans="1:14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</row>
    <row r="956" spans="1:14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</row>
    <row r="957" spans="1:14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</row>
    <row r="958" spans="1:14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</row>
    <row r="959" spans="1:14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</row>
    <row r="960" spans="1:14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</row>
    <row r="961" spans="1:14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</row>
    <row r="962" spans="1:14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</row>
    <row r="963" spans="1:14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</row>
    <row r="964" spans="1:1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</row>
    <row r="965" spans="1:14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</row>
    <row r="966" spans="1:14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</row>
    <row r="967" spans="1:14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</row>
    <row r="968" spans="1:14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</row>
    <row r="969" spans="1:14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</row>
    <row r="970" spans="1:14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</row>
    <row r="971" spans="1:14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</row>
    <row r="972" spans="1:14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</row>
    <row r="973" spans="1:14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</row>
    <row r="974" spans="1:14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</row>
    <row r="975" spans="1:14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</row>
    <row r="976" spans="1:14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</row>
    <row r="977" spans="1:14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</row>
    <row r="978" spans="1:14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</row>
    <row r="979" spans="1:14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</row>
    <row r="980" spans="1:14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</row>
    <row r="981" spans="1:14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</row>
    <row r="982" spans="1:14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</row>
    <row r="983" spans="1:14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</row>
    <row r="984" spans="1:14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</row>
    <row r="985" spans="1:14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</row>
    <row r="986" spans="1:14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</row>
    <row r="987" spans="1:14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</row>
    <row r="988" spans="1:14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</row>
    <row r="989" spans="1:14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</row>
    <row r="990" spans="1:14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</row>
    <row r="991" spans="1:14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</row>
    <row r="992" spans="1:14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</row>
  </sheetData>
  <mergeCells count="70">
    <mergeCell ref="M105:M107"/>
    <mergeCell ref="N105:N107"/>
    <mergeCell ref="L85:L87"/>
    <mergeCell ref="M85:M87"/>
    <mergeCell ref="N85:N87"/>
    <mergeCell ref="L95:L97"/>
    <mergeCell ref="M95:M97"/>
    <mergeCell ref="N95:N97"/>
    <mergeCell ref="L105:L107"/>
    <mergeCell ref="M75:M77"/>
    <mergeCell ref="N75:N77"/>
    <mergeCell ref="L55:L57"/>
    <mergeCell ref="M55:M57"/>
    <mergeCell ref="N55:N57"/>
    <mergeCell ref="L65:L67"/>
    <mergeCell ref="M65:M67"/>
    <mergeCell ref="N65:N67"/>
    <mergeCell ref="L75:L77"/>
    <mergeCell ref="M45:M47"/>
    <mergeCell ref="N45:N47"/>
    <mergeCell ref="L25:L27"/>
    <mergeCell ref="M25:M27"/>
    <mergeCell ref="N25:N27"/>
    <mergeCell ref="L35:L37"/>
    <mergeCell ref="M35:M37"/>
    <mergeCell ref="N35:N37"/>
    <mergeCell ref="L45:L47"/>
    <mergeCell ref="A1:K1"/>
    <mergeCell ref="L5:L7"/>
    <mergeCell ref="M5:M7"/>
    <mergeCell ref="N5:N7"/>
    <mergeCell ref="L15:L17"/>
    <mergeCell ref="M15:M17"/>
    <mergeCell ref="N15:N17"/>
    <mergeCell ref="M197:M199"/>
    <mergeCell ref="N197:N199"/>
    <mergeCell ref="L177:L179"/>
    <mergeCell ref="M177:M179"/>
    <mergeCell ref="N177:N179"/>
    <mergeCell ref="L187:L189"/>
    <mergeCell ref="M187:M189"/>
    <mergeCell ref="N187:N189"/>
    <mergeCell ref="L197:L199"/>
    <mergeCell ref="M167:M169"/>
    <mergeCell ref="N167:N169"/>
    <mergeCell ref="L147:L149"/>
    <mergeCell ref="M147:M149"/>
    <mergeCell ref="N147:N149"/>
    <mergeCell ref="L157:L159"/>
    <mergeCell ref="M157:M159"/>
    <mergeCell ref="N157:N159"/>
    <mergeCell ref="L167:L169"/>
    <mergeCell ref="M137:M139"/>
    <mergeCell ref="N137:N139"/>
    <mergeCell ref="L115:L117"/>
    <mergeCell ref="M115:M117"/>
    <mergeCell ref="N115:N117"/>
    <mergeCell ref="L125:L127"/>
    <mergeCell ref="M125:M127"/>
    <mergeCell ref="N125:N127"/>
    <mergeCell ref="L137:L139"/>
    <mergeCell ref="L227:L229"/>
    <mergeCell ref="M227:M229"/>
    <mergeCell ref="N227:N229"/>
    <mergeCell ref="L207:L209"/>
    <mergeCell ref="M207:M209"/>
    <mergeCell ref="N207:N209"/>
    <mergeCell ref="L217:L219"/>
    <mergeCell ref="M217:M219"/>
    <mergeCell ref="N217:N219"/>
  </mergeCells>
  <conditionalFormatting sqref="B8:E9 F9:K9 F141:K141 F151:K151 F161:K161 F171:K171 F181:K181 F191:K191 F201:K201 B200:E201 B190:E191 B180:E181 B170:E171 B150:E151 B140:E141 B160:E161">
    <cfRule type="cellIs" dxfId="14" priority="4" operator="equal">
      <formula>"Não válido"</formula>
    </cfRule>
  </conditionalFormatting>
  <conditionalFormatting sqref="B19:K19">
    <cfRule type="cellIs" dxfId="13" priority="5" operator="equal">
      <formula>"Não válido"</formula>
    </cfRule>
  </conditionalFormatting>
  <conditionalFormatting sqref="C78:D79 B79 E79:K79 B88:B89 C89:K89">
    <cfRule type="cellIs" dxfId="12" priority="6" operator="equal">
      <formula>"Não válido"</formula>
    </cfRule>
  </conditionalFormatting>
  <conditionalFormatting sqref="B38:C39 D39:K39">
    <cfRule type="cellIs" dxfId="11" priority="7" operator="equal">
      <formula>"Não válido"</formula>
    </cfRule>
  </conditionalFormatting>
  <conditionalFormatting sqref="B48:D49 E49:K49">
    <cfRule type="cellIs" dxfId="10" priority="8" operator="equal">
      <formula>"Não válido"</formula>
    </cfRule>
  </conditionalFormatting>
  <conditionalFormatting sqref="B58:B59 C59:K59">
    <cfRule type="cellIs" dxfId="9" priority="9" operator="equal">
      <formula>"Não válido"</formula>
    </cfRule>
  </conditionalFormatting>
  <conditionalFormatting sqref="B69:K69">
    <cfRule type="cellIs" dxfId="8" priority="10" operator="equal">
      <formula>"Não válido"</formula>
    </cfRule>
  </conditionalFormatting>
  <conditionalFormatting sqref="B28:C29 D29:K29">
    <cfRule type="cellIs" dxfId="7" priority="11" operator="equal">
      <formula>"Não válido"</formula>
    </cfRule>
  </conditionalFormatting>
  <conditionalFormatting sqref="B99:K99">
    <cfRule type="cellIs" dxfId="6" priority="12" operator="equal">
      <formula>"Não válido"</formula>
    </cfRule>
  </conditionalFormatting>
  <conditionalFormatting sqref="B108:D109 E109:K109">
    <cfRule type="cellIs" dxfId="5" priority="13" operator="equal">
      <formula>"Não válido"</formula>
    </cfRule>
  </conditionalFormatting>
  <conditionalFormatting sqref="B118:D119 E119:K119">
    <cfRule type="cellIs" dxfId="4" priority="14" operator="equal">
      <formula>"Não válido"</formula>
    </cfRule>
  </conditionalFormatting>
  <conditionalFormatting sqref="B128:D129 E129:K129">
    <cfRule type="cellIs" dxfId="3" priority="15" operator="equal">
      <formula>"Não válido"</formula>
    </cfRule>
  </conditionalFormatting>
  <conditionalFormatting sqref="B210:E211 F211:K211">
    <cfRule type="cellIs" dxfId="2" priority="3" operator="equal">
      <formula>"Não válido"</formula>
    </cfRule>
  </conditionalFormatting>
  <conditionalFormatting sqref="B221:K221 B220:E220">
    <cfRule type="cellIs" dxfId="1" priority="2" operator="equal">
      <formula>"Não válido"</formula>
    </cfRule>
  </conditionalFormatting>
  <conditionalFormatting sqref="B230:E231 F231:K231">
    <cfRule type="cellIs" dxfId="0" priority="1" operator="equal">
      <formula>"Não válido"</formula>
    </cfRule>
  </conditionalFormatting>
  <hyperlinks>
    <hyperlink ref="C6" r:id="rId1" xr:uid="{00000000-0004-0000-0000-000000000000}"/>
    <hyperlink ref="D6" r:id="rId2" xr:uid="{00000000-0004-0000-0000-000001000000}"/>
    <hyperlink ref="C16" r:id="rId3" xr:uid="{00000000-0004-0000-0000-000002000000}"/>
    <hyperlink ref="E16" r:id="rId4" xr:uid="{00000000-0004-0000-0000-000003000000}"/>
    <hyperlink ref="C26" r:id="rId5" xr:uid="{00000000-0004-0000-0000-000004000000}"/>
    <hyperlink ref="D26" r:id="rId6" xr:uid="{00000000-0004-0000-0000-000005000000}"/>
    <hyperlink ref="F26" r:id="rId7" xr:uid="{00000000-0004-0000-0000-000006000000}"/>
    <hyperlink ref="C36" r:id="rId8" xr:uid="{00000000-0004-0000-0000-000007000000}"/>
    <hyperlink ref="D36" r:id="rId9" xr:uid="{00000000-0004-0000-0000-000008000000}"/>
    <hyperlink ref="C46" r:id="rId10" xr:uid="{00000000-0004-0000-0000-000009000000}"/>
    <hyperlink ref="D46" r:id="rId11" xr:uid="{00000000-0004-0000-0000-00000A000000}"/>
    <hyperlink ref="D57" r:id="rId12" xr:uid="{00000000-0004-0000-0000-00000B000000}"/>
    <hyperlink ref="E57" r:id="rId13" xr:uid="{00000000-0004-0000-0000-00000C000000}"/>
    <hyperlink ref="D66" r:id="rId14" xr:uid="{00000000-0004-0000-0000-00000D000000}"/>
    <hyperlink ref="E66" r:id="rId15" xr:uid="{00000000-0004-0000-0000-00000E000000}"/>
    <hyperlink ref="C76" r:id="rId16" xr:uid="{00000000-0004-0000-0000-00000F000000}"/>
    <hyperlink ref="D76" r:id="rId17" xr:uid="{00000000-0004-0000-0000-000010000000}"/>
    <hyperlink ref="E76" r:id="rId18" xr:uid="{00000000-0004-0000-0000-000011000000}"/>
    <hyperlink ref="C86" r:id="rId19" xr:uid="{00000000-0004-0000-0000-000012000000}"/>
    <hyperlink ref="D86" r:id="rId20" xr:uid="{00000000-0004-0000-0000-000013000000}"/>
    <hyperlink ref="C97" r:id="rId21" xr:uid="{00000000-0004-0000-0000-000014000000}"/>
    <hyperlink ref="D97" r:id="rId22" xr:uid="{00000000-0004-0000-0000-000015000000}"/>
    <hyperlink ref="E97" r:id="rId23" xr:uid="{00000000-0004-0000-0000-000016000000}"/>
    <hyperlink ref="C107" r:id="rId24" xr:uid="{00000000-0004-0000-0000-000017000000}"/>
    <hyperlink ref="D107" r:id="rId25" xr:uid="{00000000-0004-0000-0000-000018000000}"/>
    <hyperlink ref="C117" r:id="rId26" xr:uid="{00000000-0004-0000-0000-000019000000}"/>
    <hyperlink ref="D117" r:id="rId27" xr:uid="{00000000-0004-0000-0000-00001A000000}"/>
    <hyperlink ref="C127" r:id="rId28" xr:uid="{00000000-0004-0000-0000-00001B000000}"/>
    <hyperlink ref="D127" r:id="rId29" xr:uid="{00000000-0004-0000-0000-00001C000000}"/>
    <hyperlink ref="D228" r:id="rId30" display="https://www.amazon.com.br/Cabinho-Flex%C3%ADvel-Sil-Silflex-Preto/dp/B07F1BQC2X/ref=asc_df_B07F1BQC2X/?tag=googleshopp00-20&amp;linkCode=df0&amp;hvadid=379804627379&amp;hvpos=&amp;hvnetw=g&amp;hvrand=17793052068321886239&amp;hvpone=&amp;hvptwo=&amp;hvqmt=&amp;hvdev=c&amp;hvdvcmdl=&amp;hvlocint=&amp;hvlocphy=1001541&amp;hvtargid=pla-929048681409&amp;psc=1" xr:uid="{5B903994-F1B1-4E3D-BA8B-FBD1F3D94B33}"/>
  </hyperlinks>
  <pageMargins left="0.511811024" right="0.511811024" top="0.78740157499999996" bottom="0.78740157499999996" header="0" footer="0"/>
  <pageSetup paperSize="9" orientation="portrait" r:id="rId31"/>
  <ignoredErrors>
    <ignoredError sqref="D2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19"/>
  <sheetViews>
    <sheetView topLeftCell="A34" workbookViewId="0">
      <selection activeCell="F36" sqref="F36"/>
    </sheetView>
  </sheetViews>
  <sheetFormatPr defaultColWidth="12.625" defaultRowHeight="15" customHeight="1"/>
  <cols>
    <col min="1" max="1" width="49.375" customWidth="1"/>
    <col min="2" max="2" width="10.125" customWidth="1"/>
    <col min="3" max="3" width="10.75" customWidth="1"/>
    <col min="4" max="4" width="10" customWidth="1"/>
    <col min="5" max="6" width="17.25" customWidth="1"/>
    <col min="7" max="17" width="10.125" customWidth="1"/>
    <col min="19" max="21" width="10.125" customWidth="1"/>
    <col min="22" max="30" width="7.625" customWidth="1"/>
  </cols>
  <sheetData>
    <row r="1" spans="1:30" ht="27.75">
      <c r="A1" s="61" t="s">
        <v>269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63"/>
      <c r="B2" s="63"/>
      <c r="C2" s="64"/>
      <c r="D2" s="64"/>
      <c r="E2" s="74"/>
      <c r="F2" s="74"/>
      <c r="G2" s="62"/>
      <c r="H2" s="62"/>
      <c r="I2" s="31"/>
      <c r="J2" s="31"/>
      <c r="K2" s="31"/>
      <c r="L2" s="31"/>
      <c r="M2" s="31"/>
      <c r="N2" s="31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48">
      <c r="A3" s="233" t="s">
        <v>265</v>
      </c>
      <c r="B3" s="232" t="s">
        <v>266</v>
      </c>
      <c r="C3" s="232" t="s">
        <v>267</v>
      </c>
      <c r="D3" s="75" t="s">
        <v>270</v>
      </c>
      <c r="E3" s="232" t="s">
        <v>271</v>
      </c>
      <c r="F3" s="74"/>
      <c r="G3" s="62"/>
      <c r="H3" s="76"/>
      <c r="I3" s="31"/>
      <c r="J3" s="31"/>
      <c r="K3" s="31"/>
      <c r="L3" s="31"/>
      <c r="M3" s="31"/>
      <c r="N3" s="31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>
      <c r="A4" s="203"/>
      <c r="B4" s="203"/>
      <c r="C4" s="203"/>
      <c r="D4" s="134">
        <v>30</v>
      </c>
      <c r="E4" s="203"/>
      <c r="F4" s="74"/>
      <c r="G4" s="62"/>
      <c r="H4" s="76"/>
      <c r="I4" s="31"/>
      <c r="J4" s="31"/>
      <c r="K4" s="31"/>
      <c r="L4" s="31"/>
      <c r="M4" s="31"/>
      <c r="N4" s="31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ht="15" customHeight="1">
      <c r="A5" s="77" t="s">
        <v>2</v>
      </c>
      <c r="B5" s="41" t="s">
        <v>266</v>
      </c>
      <c r="C5" s="78">
        <f>MIN('Base de custos'!$A$11:$B$12)</f>
        <v>6642.663333333333</v>
      </c>
      <c r="D5" s="78">
        <f t="shared" ref="D5:D12" si="0">C5/$D$4</f>
        <v>221.42211111111109</v>
      </c>
      <c r="E5" s="78">
        <f t="shared" ref="E5:E13" si="1">D5</f>
        <v>221.42211111111109</v>
      </c>
      <c r="F5" s="74"/>
      <c r="G5" s="62"/>
      <c r="H5" s="76"/>
      <c r="I5" s="31"/>
      <c r="J5" s="31"/>
      <c r="K5" s="31"/>
      <c r="L5" s="31"/>
      <c r="M5" s="31"/>
      <c r="N5" s="31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 spans="1:30" ht="14.25" customHeight="1">
      <c r="A6" s="77" t="s">
        <v>31</v>
      </c>
      <c r="B6" s="41" t="s">
        <v>266</v>
      </c>
      <c r="C6" s="78">
        <f>MIN('Base de custos'!$A$21:$B$22)</f>
        <v>9617.5671000000002</v>
      </c>
      <c r="D6" s="78">
        <f t="shared" si="0"/>
        <v>320.58557000000002</v>
      </c>
      <c r="E6" s="78">
        <f t="shared" si="1"/>
        <v>320.58557000000002</v>
      </c>
      <c r="F6" s="74"/>
      <c r="G6" s="62"/>
      <c r="H6" s="76"/>
      <c r="I6" s="31"/>
      <c r="J6" s="31"/>
      <c r="K6" s="31"/>
      <c r="L6" s="31"/>
      <c r="M6" s="31"/>
      <c r="N6" s="31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15" customHeight="1">
      <c r="A7" s="77" t="s">
        <v>35</v>
      </c>
      <c r="B7" s="41" t="s">
        <v>266</v>
      </c>
      <c r="C7" s="78">
        <f>MIN('Base de custos'!$A$31:$B$32)</f>
        <v>1636.51</v>
      </c>
      <c r="D7" s="78">
        <f t="shared" si="0"/>
        <v>54.550333333333334</v>
      </c>
      <c r="E7" s="78">
        <f t="shared" si="1"/>
        <v>54.550333333333334</v>
      </c>
      <c r="F7" s="74"/>
      <c r="G7" s="62"/>
      <c r="H7" s="76"/>
      <c r="I7" s="31"/>
      <c r="J7" s="31"/>
      <c r="K7" s="31"/>
      <c r="L7" s="31"/>
      <c r="M7" s="31"/>
      <c r="N7" s="31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30" ht="15" customHeight="1">
      <c r="A8" s="77" t="s">
        <v>43</v>
      </c>
      <c r="B8" s="41" t="s">
        <v>266</v>
      </c>
      <c r="C8" s="78">
        <f>MIN('Base de custos'!$A$41:$B$42)</f>
        <v>1988.7400000000002</v>
      </c>
      <c r="D8" s="78">
        <f t="shared" si="0"/>
        <v>66.291333333333341</v>
      </c>
      <c r="E8" s="78">
        <f t="shared" si="1"/>
        <v>66.291333333333341</v>
      </c>
      <c r="F8" s="74"/>
      <c r="G8" s="62"/>
      <c r="H8" s="76"/>
      <c r="I8" s="31"/>
      <c r="J8" s="31"/>
      <c r="K8" s="31"/>
      <c r="L8" s="31"/>
      <c r="M8" s="31"/>
      <c r="N8" s="31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0" ht="15" customHeight="1">
      <c r="A9" s="77" t="s">
        <v>48</v>
      </c>
      <c r="B9" s="41" t="s">
        <v>266</v>
      </c>
      <c r="C9" s="78">
        <f>MIN('Base de custos'!$A$51:$B$52)</f>
        <v>3026.7166666666672</v>
      </c>
      <c r="D9" s="78">
        <f t="shared" si="0"/>
        <v>100.89055555555557</v>
      </c>
      <c r="E9" s="78">
        <f t="shared" si="1"/>
        <v>100.89055555555557</v>
      </c>
      <c r="F9" s="74"/>
      <c r="G9" s="62"/>
      <c r="H9" s="76"/>
      <c r="I9" s="31"/>
      <c r="J9" s="31"/>
      <c r="K9" s="31"/>
      <c r="L9" s="31"/>
      <c r="M9" s="31"/>
      <c r="N9" s="31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30" ht="15" customHeight="1">
      <c r="A10" s="77" t="s">
        <v>53</v>
      </c>
      <c r="B10" s="41" t="s">
        <v>266</v>
      </c>
      <c r="C10" s="78">
        <f>MIN('Base de custos'!$A$61:$B$62)</f>
        <v>5473.2950000000001</v>
      </c>
      <c r="D10" s="78">
        <f t="shared" si="0"/>
        <v>182.44316666666666</v>
      </c>
      <c r="E10" s="78">
        <f t="shared" si="1"/>
        <v>182.44316666666666</v>
      </c>
      <c r="F10" s="74"/>
      <c r="G10" s="62"/>
      <c r="H10" s="76"/>
      <c r="I10" s="31"/>
      <c r="J10" s="31"/>
      <c r="K10" s="31"/>
      <c r="L10" s="31"/>
      <c r="M10" s="31"/>
      <c r="N10" s="31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30" ht="24">
      <c r="A11" s="77" t="s">
        <v>59</v>
      </c>
      <c r="B11" s="41" t="s">
        <v>266</v>
      </c>
      <c r="C11" s="78">
        <f>MIN('Base de custos'!$A$71:$B$72)</f>
        <v>19122.080000000002</v>
      </c>
      <c r="D11" s="78">
        <f t="shared" si="0"/>
        <v>637.40266666666673</v>
      </c>
      <c r="E11" s="78">
        <f t="shared" si="1"/>
        <v>637.40266666666673</v>
      </c>
      <c r="F11" s="74"/>
      <c r="G11" s="62"/>
      <c r="H11" s="76"/>
      <c r="I11" s="31"/>
      <c r="J11" s="31"/>
      <c r="K11" s="31"/>
      <c r="L11" s="31"/>
      <c r="M11" s="31"/>
      <c r="N11" s="31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30" ht="15" customHeight="1">
      <c r="A12" s="77" t="s">
        <v>65</v>
      </c>
      <c r="B12" s="41" t="s">
        <v>266</v>
      </c>
      <c r="C12" s="78">
        <f>MIN('Base de custos'!$A$81:$B$82)</f>
        <v>30419.52</v>
      </c>
      <c r="D12" s="78">
        <f t="shared" si="0"/>
        <v>1013.984</v>
      </c>
      <c r="E12" s="78">
        <f t="shared" si="1"/>
        <v>1013.984</v>
      </c>
      <c r="F12" s="74"/>
      <c r="G12" s="62"/>
      <c r="H12" s="76"/>
      <c r="I12" s="31"/>
      <c r="J12" s="31"/>
      <c r="K12" s="31"/>
      <c r="L12" s="31"/>
      <c r="M12" s="31"/>
      <c r="N12" s="31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30" ht="14.25" customHeight="1">
      <c r="A13" s="77" t="s">
        <v>70</v>
      </c>
      <c r="B13" s="41" t="s">
        <v>266</v>
      </c>
      <c r="C13" s="78">
        <f>MIN('Base de custos'!$A$91:$B$92)</f>
        <v>1316.6599999999999</v>
      </c>
      <c r="D13" s="78">
        <f>C13/$D$4</f>
        <v>43.888666666666659</v>
      </c>
      <c r="E13" s="78">
        <f t="shared" si="1"/>
        <v>43.888666666666659</v>
      </c>
      <c r="F13" s="74"/>
      <c r="G13" s="62"/>
      <c r="H13" s="7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4.25" customHeight="1">
      <c r="A14" s="77" t="s">
        <v>100</v>
      </c>
      <c r="B14" s="43" t="s">
        <v>266</v>
      </c>
      <c r="C14" s="78">
        <f>MIN('Base de custos'!$A$143:$B$144)</f>
        <v>1219.2966666666669</v>
      </c>
      <c r="D14" s="78">
        <f t="shared" ref="D14:D20" si="2">C14/$D$4</f>
        <v>40.643222222222228</v>
      </c>
      <c r="E14" s="78">
        <f t="shared" ref="E14:E20" si="3">D14</f>
        <v>40.643222222222228</v>
      </c>
      <c r="F14" s="74"/>
      <c r="G14" s="62"/>
      <c r="H14" s="76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4.25" customHeight="1">
      <c r="A15" s="77" t="s">
        <v>107</v>
      </c>
      <c r="B15" s="43" t="s">
        <v>266</v>
      </c>
      <c r="C15" s="78">
        <f>MIN('Base de custos'!$A$153:$B$154)</f>
        <v>503.41</v>
      </c>
      <c r="D15" s="78">
        <f t="shared" si="2"/>
        <v>16.780333333333335</v>
      </c>
      <c r="E15" s="78">
        <f t="shared" si="3"/>
        <v>16.780333333333335</v>
      </c>
      <c r="F15" s="74"/>
      <c r="G15" s="62"/>
      <c r="H15" s="7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14.25" customHeight="1">
      <c r="A16" s="77" t="s">
        <v>114</v>
      </c>
      <c r="B16" s="43" t="s">
        <v>266</v>
      </c>
      <c r="C16" s="78">
        <f>MIN('Base de custos'!$A$163:$B$164)</f>
        <v>157.54</v>
      </c>
      <c r="D16" s="78">
        <f t="shared" si="2"/>
        <v>5.2513333333333332</v>
      </c>
      <c r="E16" s="78">
        <f t="shared" si="3"/>
        <v>5.2513333333333332</v>
      </c>
      <c r="F16" s="74"/>
      <c r="G16" s="62"/>
      <c r="H16" s="76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14.25" customHeight="1">
      <c r="A17" s="77" t="s">
        <v>120</v>
      </c>
      <c r="B17" s="43" t="s">
        <v>266</v>
      </c>
      <c r="C17" s="78">
        <f>MIN('Base de custos'!$A$173:$B$174)</f>
        <v>175.39</v>
      </c>
      <c r="D17" s="78">
        <f t="shared" si="2"/>
        <v>5.8463333333333329</v>
      </c>
      <c r="E17" s="78">
        <f t="shared" si="3"/>
        <v>5.8463333333333329</v>
      </c>
      <c r="F17" s="74"/>
      <c r="G17" s="62"/>
      <c r="H17" s="76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14.25" customHeight="1">
      <c r="A18" s="77" t="s">
        <v>127</v>
      </c>
      <c r="B18" s="43" t="s">
        <v>266</v>
      </c>
      <c r="C18" s="78">
        <f>MIN('Base de custos'!$A$183:$B$184)</f>
        <v>75</v>
      </c>
      <c r="D18" s="78">
        <f t="shared" si="2"/>
        <v>2.5</v>
      </c>
      <c r="E18" s="78">
        <f t="shared" si="3"/>
        <v>2.5</v>
      </c>
      <c r="F18" s="74"/>
      <c r="G18" s="62"/>
      <c r="H18" s="7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14.25" customHeight="1">
      <c r="A19" s="77" t="s">
        <v>134</v>
      </c>
      <c r="B19" s="43" t="s">
        <v>266</v>
      </c>
      <c r="C19" s="78">
        <f>MIN('Base de custos'!$A$193:$B$194)</f>
        <v>749</v>
      </c>
      <c r="D19" s="78">
        <f t="shared" si="2"/>
        <v>24.966666666666665</v>
      </c>
      <c r="E19" s="78">
        <f t="shared" si="3"/>
        <v>24.966666666666665</v>
      </c>
      <c r="F19" s="74"/>
      <c r="G19" s="62"/>
      <c r="H19" s="76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14.25" customHeight="1">
      <c r="A20" s="77" t="s">
        <v>141</v>
      </c>
      <c r="B20" s="43" t="s">
        <v>266</v>
      </c>
      <c r="C20" s="78">
        <f>MIN('Base de custos'!$A$203:$B$204)</f>
        <v>69.25</v>
      </c>
      <c r="D20" s="78">
        <f t="shared" si="2"/>
        <v>2.3083333333333331</v>
      </c>
      <c r="E20" s="78">
        <f t="shared" si="3"/>
        <v>2.3083333333333331</v>
      </c>
      <c r="F20" s="74"/>
      <c r="G20" s="62"/>
      <c r="H20" s="7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14.25">
      <c r="A21" s="76"/>
      <c r="B21" s="76"/>
      <c r="C21" s="76"/>
      <c r="D21" s="76"/>
      <c r="E21" s="76"/>
      <c r="F21" s="76"/>
      <c r="G21" s="76"/>
      <c r="H21" s="76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24">
      <c r="A22" s="75" t="s">
        <v>411</v>
      </c>
      <c r="B22" s="75" t="s">
        <v>266</v>
      </c>
      <c r="C22" s="75" t="s">
        <v>272</v>
      </c>
      <c r="D22" s="75" t="s">
        <v>273</v>
      </c>
      <c r="E22" s="75" t="s">
        <v>274</v>
      </c>
      <c r="F22" s="75" t="s">
        <v>275</v>
      </c>
      <c r="G22" s="76"/>
      <c r="H22" s="7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14.25">
      <c r="A23" s="30" t="s">
        <v>77</v>
      </c>
      <c r="B23" s="41" t="s">
        <v>276</v>
      </c>
      <c r="C23" s="78">
        <f>MIN('Base de custos'!$A$101:$B$102)</f>
        <v>1.715875</v>
      </c>
      <c r="D23" s="79">
        <v>30</v>
      </c>
      <c r="E23" s="78">
        <f t="shared" ref="E23:E26" si="4">C23*D23</f>
        <v>51.47625</v>
      </c>
      <c r="F23" s="78">
        <f t="shared" ref="F23:F26" si="5">E23/30</f>
        <v>1.715875</v>
      </c>
      <c r="G23" s="76"/>
      <c r="H23" s="76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4.25">
      <c r="A24" s="30" t="s">
        <v>84</v>
      </c>
      <c r="B24" s="41" t="s">
        <v>266</v>
      </c>
      <c r="C24" s="78">
        <f>MIN('Base de custos'!$A$111:$B$112)</f>
        <v>2.87</v>
      </c>
      <c r="D24" s="79">
        <v>2</v>
      </c>
      <c r="E24" s="78">
        <f t="shared" si="4"/>
        <v>5.74</v>
      </c>
      <c r="F24" s="78">
        <f t="shared" si="5"/>
        <v>0.19133333333333333</v>
      </c>
      <c r="G24" s="76"/>
      <c r="H24" s="76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14.25">
      <c r="A25" s="30" t="s">
        <v>89</v>
      </c>
      <c r="B25" s="41" t="s">
        <v>266</v>
      </c>
      <c r="C25" s="78">
        <f>MIN('Base de custos'!$A$121:$B$122)</f>
        <v>3.6133333333333333</v>
      </c>
      <c r="D25" s="79">
        <v>1</v>
      </c>
      <c r="E25" s="78">
        <f t="shared" si="4"/>
        <v>3.6133333333333333</v>
      </c>
      <c r="F25" s="78">
        <f t="shared" si="5"/>
        <v>0.12044444444444444</v>
      </c>
      <c r="G25" s="76"/>
      <c r="H25" s="7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14.25">
      <c r="A26" s="30" t="s">
        <v>94</v>
      </c>
      <c r="B26" s="41" t="s">
        <v>266</v>
      </c>
      <c r="C26" s="78">
        <f>MIN('Base de custos'!$A$131:$B$132)</f>
        <v>11.266666666666666</v>
      </c>
      <c r="D26" s="79">
        <v>1</v>
      </c>
      <c r="E26" s="78">
        <f t="shared" si="4"/>
        <v>11.266666666666666</v>
      </c>
      <c r="F26" s="78">
        <f t="shared" si="5"/>
        <v>0.37555555555555553</v>
      </c>
      <c r="G26" s="76"/>
      <c r="H26" s="7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14.25" customHeight="1">
      <c r="A27" s="65"/>
      <c r="B27" s="65"/>
      <c r="C27" s="65"/>
      <c r="D27" s="65"/>
      <c r="E27" s="65"/>
      <c r="F27" s="65"/>
      <c r="G27" s="65"/>
      <c r="H27" s="71"/>
      <c r="I27" s="71"/>
      <c r="J27" s="71"/>
      <c r="K27" s="65"/>
      <c r="L27" s="65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102" customFormat="1" ht="14.25" customHeight="1">
      <c r="A28" s="75" t="s">
        <v>413</v>
      </c>
      <c r="B28" s="75" t="s">
        <v>266</v>
      </c>
      <c r="C28" s="75" t="s">
        <v>272</v>
      </c>
      <c r="D28" s="75" t="s">
        <v>273</v>
      </c>
      <c r="E28" s="75" t="s">
        <v>274</v>
      </c>
      <c r="F28" s="75" t="s">
        <v>275</v>
      </c>
      <c r="G28" s="65"/>
      <c r="H28" s="71"/>
      <c r="I28" s="71"/>
      <c r="J28" s="71"/>
      <c r="K28" s="65"/>
      <c r="L28" s="65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102" customFormat="1" ht="14.25" customHeight="1">
      <c r="A29" s="30" t="s">
        <v>412</v>
      </c>
      <c r="B29" s="43" t="s">
        <v>416</v>
      </c>
      <c r="C29" s="78">
        <f>MIN('Base de custos'!$A$213:$B$214)</f>
        <v>5.821366666666667</v>
      </c>
      <c r="D29" s="78">
        <v>1.5</v>
      </c>
      <c r="E29" s="78">
        <f t="shared" ref="E29:E31" si="6">C29*D29</f>
        <v>8.732050000000001</v>
      </c>
      <c r="F29" s="78">
        <f t="shared" ref="F29:F31" si="7">E29/30</f>
        <v>0.29106833333333337</v>
      </c>
      <c r="G29" s="65"/>
      <c r="H29" s="71"/>
      <c r="I29" s="71"/>
      <c r="J29" s="71"/>
      <c r="K29" s="65"/>
      <c r="L29" s="65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102" customFormat="1" ht="14.25" customHeight="1">
      <c r="A30" s="30" t="s">
        <v>414</v>
      </c>
      <c r="B30" s="43" t="s">
        <v>416</v>
      </c>
      <c r="C30" s="78">
        <f>MIN('Base de custos'!$A$223:$B$224)</f>
        <v>4.12</v>
      </c>
      <c r="D30" s="78">
        <v>20</v>
      </c>
      <c r="E30" s="78">
        <f t="shared" si="6"/>
        <v>82.4</v>
      </c>
      <c r="F30" s="78">
        <f t="shared" si="7"/>
        <v>2.746666666666667</v>
      </c>
      <c r="G30" s="65"/>
      <c r="H30" s="71"/>
      <c r="I30" s="71"/>
      <c r="J30" s="71"/>
      <c r="K30" s="65"/>
      <c r="L30" s="65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s="102" customFormat="1" ht="14.25" customHeight="1">
      <c r="A31" s="30" t="s">
        <v>415</v>
      </c>
      <c r="B31" s="43" t="s">
        <v>416</v>
      </c>
      <c r="C31" s="78">
        <f>MIN('Base de custos'!$A$233:$B$234)</f>
        <v>3.99</v>
      </c>
      <c r="D31" s="78">
        <v>20</v>
      </c>
      <c r="E31" s="78">
        <f t="shared" si="6"/>
        <v>79.800000000000011</v>
      </c>
      <c r="F31" s="78">
        <f t="shared" si="7"/>
        <v>2.6600000000000006</v>
      </c>
      <c r="G31" s="65"/>
      <c r="H31" s="71"/>
      <c r="I31" s="71"/>
      <c r="J31" s="71"/>
      <c r="K31" s="65"/>
      <c r="L31" s="65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s="102" customFormat="1" ht="14.25" customHeight="1">
      <c r="A32" s="65"/>
      <c r="B32" s="65"/>
      <c r="C32" s="65"/>
      <c r="D32" s="65"/>
      <c r="E32" s="65"/>
      <c r="F32" s="65"/>
      <c r="G32" s="65"/>
      <c r="H32" s="71"/>
      <c r="I32" s="71"/>
      <c r="J32" s="71"/>
      <c r="K32" s="65"/>
      <c r="L32" s="65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15" customHeight="1">
      <c r="A33" s="233" t="s">
        <v>277</v>
      </c>
      <c r="B33" s="232" t="s">
        <v>278</v>
      </c>
      <c r="C33" s="234" t="s">
        <v>279</v>
      </c>
      <c r="D33" s="226"/>
      <c r="E33" s="226"/>
      <c r="F33" s="226"/>
      <c r="G33" s="227"/>
      <c r="H33" s="232" t="s">
        <v>280</v>
      </c>
      <c r="I33" s="232" t="s">
        <v>281</v>
      </c>
      <c r="J33" s="232" t="s">
        <v>282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33.75" customHeight="1">
      <c r="A34" s="202"/>
      <c r="B34" s="202"/>
      <c r="C34" s="232" t="s">
        <v>283</v>
      </c>
      <c r="D34" s="232" t="s">
        <v>284</v>
      </c>
      <c r="E34" s="232" t="s">
        <v>285</v>
      </c>
      <c r="F34" s="232" t="s">
        <v>286</v>
      </c>
      <c r="G34" s="75" t="s">
        <v>287</v>
      </c>
      <c r="H34" s="202"/>
      <c r="I34" s="203"/>
      <c r="J34" s="202"/>
      <c r="K34" s="42"/>
      <c r="L34" s="4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15.75" customHeight="1">
      <c r="A35" s="203"/>
      <c r="B35" s="203"/>
      <c r="C35" s="203"/>
      <c r="D35" s="203"/>
      <c r="E35" s="203"/>
      <c r="F35" s="203"/>
      <c r="G35" s="75" t="s">
        <v>288</v>
      </c>
      <c r="H35" s="203"/>
      <c r="I35" s="80">
        <v>0.25119999999999998</v>
      </c>
      <c r="J35" s="203"/>
      <c r="K35" s="42"/>
      <c r="L35" s="4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ht="15.75" customHeight="1">
      <c r="A36" s="77" t="s">
        <v>2</v>
      </c>
      <c r="B36" s="78">
        <f>E5</f>
        <v>221.42211111111109</v>
      </c>
      <c r="C36" s="78">
        <f>Técnico!$C$98/191.4</f>
        <v>31.571139236211696</v>
      </c>
      <c r="D36" s="78">
        <v>3</v>
      </c>
      <c r="E36" s="78">
        <f>Engenheiro!$C$98/191.4</f>
        <v>111.24795119377526</v>
      </c>
      <c r="F36" s="78">
        <v>2</v>
      </c>
      <c r="G36" s="78">
        <f>(C36*D36+E36*F36)/30</f>
        <v>10.573644003206187</v>
      </c>
      <c r="H36" s="78">
        <f>G36*0.2</f>
        <v>2.1147288006412377</v>
      </c>
      <c r="I36" s="78">
        <f>(B36+G36+H36)*$I$35</f>
        <v>58.808553559437577</v>
      </c>
      <c r="J36" s="78">
        <f>B36+G36+H36+I36</f>
        <v>292.91903747439613</v>
      </c>
      <c r="K36" s="42"/>
      <c r="L36" s="4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15" customHeight="1">
      <c r="A38" s="233" t="s">
        <v>277</v>
      </c>
      <c r="B38" s="232" t="s">
        <v>278</v>
      </c>
      <c r="C38" s="234" t="s">
        <v>279</v>
      </c>
      <c r="D38" s="226"/>
      <c r="E38" s="227"/>
      <c r="F38" s="232" t="s">
        <v>280</v>
      </c>
      <c r="G38" s="232" t="s">
        <v>281</v>
      </c>
      <c r="H38" s="232" t="s">
        <v>282</v>
      </c>
      <c r="I38" s="42"/>
      <c r="J38" s="42"/>
      <c r="K38" s="42"/>
      <c r="L38" s="4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48" customHeight="1">
      <c r="A39" s="202"/>
      <c r="B39" s="202"/>
      <c r="C39" s="232" t="s">
        <v>289</v>
      </c>
      <c r="D39" s="235" t="s">
        <v>406</v>
      </c>
      <c r="E39" s="75" t="s">
        <v>287</v>
      </c>
      <c r="F39" s="202"/>
      <c r="G39" s="203"/>
      <c r="H39" s="202"/>
      <c r="I39" s="42"/>
      <c r="J39" s="81"/>
      <c r="K39" s="42"/>
      <c r="L39" s="4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14.25" customHeight="1">
      <c r="A40" s="203"/>
      <c r="B40" s="203"/>
      <c r="C40" s="203"/>
      <c r="D40" s="203"/>
      <c r="E40" s="75" t="s">
        <v>288</v>
      </c>
      <c r="F40" s="203"/>
      <c r="G40" s="80">
        <v>0.25119999999999998</v>
      </c>
      <c r="H40" s="203"/>
      <c r="I40" s="82"/>
      <c r="J40" s="42"/>
      <c r="K40" s="42"/>
      <c r="L40" s="4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14.25" customHeight="1">
      <c r="A41" s="77" t="s">
        <v>31</v>
      </c>
      <c r="B41" s="78">
        <f t="shared" ref="B41:B48" si="8">E6</f>
        <v>320.58557000000002</v>
      </c>
      <c r="C41" s="78">
        <f>Técnico!$C$98/191.4</f>
        <v>31.571139236211696</v>
      </c>
      <c r="D41" s="78">
        <v>1.5</v>
      </c>
      <c r="E41" s="78">
        <f t="shared" ref="E41:E45" si="9">C41*D41/30</f>
        <v>1.5785569618105848</v>
      </c>
      <c r="F41" s="78">
        <f>E41*0.2</f>
        <v>0.31571139236211698</v>
      </c>
      <c r="G41" s="78">
        <f t="shared" ref="G41:G48" si="10">(B41+E41+F41)*$G$40</f>
        <v>81.006935394568188</v>
      </c>
      <c r="H41" s="78">
        <f t="shared" ref="H41:H48" si="11">B41+E41+F41+G41</f>
        <v>403.48677374874092</v>
      </c>
      <c r="I41" s="42"/>
      <c r="J41" s="42"/>
      <c r="K41" s="42"/>
      <c r="L41" s="4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14.25" customHeight="1">
      <c r="A42" s="77" t="s">
        <v>35</v>
      </c>
      <c r="B42" s="78">
        <f t="shared" si="8"/>
        <v>54.550333333333334</v>
      </c>
      <c r="C42" s="78">
        <f>Técnico!$C$98/191.4</f>
        <v>31.571139236211696</v>
      </c>
      <c r="D42" s="78">
        <v>1.5</v>
      </c>
      <c r="E42" s="78">
        <f t="shared" si="9"/>
        <v>1.5785569618105848</v>
      </c>
      <c r="F42" s="78">
        <f>SUM($F$23:$F$26)+(SUM($F$23:$F$26)+E42)*0.2</f>
        <v>3.1995613923621171</v>
      </c>
      <c r="G42" s="78">
        <f t="shared" si="10"/>
        <v>14.903307063901513</v>
      </c>
      <c r="H42" s="78">
        <f t="shared" si="11"/>
        <v>74.23175875140754</v>
      </c>
      <c r="I42" s="42"/>
      <c r="J42" s="133"/>
      <c r="K42" s="42"/>
      <c r="L42" s="4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14.25" customHeight="1">
      <c r="A43" s="77" t="s">
        <v>43</v>
      </c>
      <c r="B43" s="78">
        <f t="shared" si="8"/>
        <v>66.291333333333341</v>
      </c>
      <c r="C43" s="78">
        <f>Técnico!$C$98/191.4</f>
        <v>31.571139236211696</v>
      </c>
      <c r="D43" s="78">
        <v>1.5</v>
      </c>
      <c r="E43" s="78">
        <f>C43*D43/30</f>
        <v>1.5785569618105848</v>
      </c>
      <c r="F43" s="78">
        <f t="shared" ref="F43:F46" si="12">SUM($F$23:$F$26)+(SUM($F$23:$F$26)+E43)*0.2</f>
        <v>3.1995613923621171</v>
      </c>
      <c r="G43" s="78">
        <f t="shared" si="10"/>
        <v>17.852646263901516</v>
      </c>
      <c r="H43" s="78">
        <f t="shared" si="11"/>
        <v>88.922097951407565</v>
      </c>
      <c r="I43" s="42"/>
      <c r="J43" s="42"/>
      <c r="K43" s="42"/>
      <c r="L43" s="4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14.25" customHeight="1">
      <c r="A44" s="77" t="s">
        <v>48</v>
      </c>
      <c r="B44" s="78">
        <f t="shared" si="8"/>
        <v>100.89055555555557</v>
      </c>
      <c r="C44" s="78">
        <f>Técnico!$C$98/191.4</f>
        <v>31.571139236211696</v>
      </c>
      <c r="D44" s="78">
        <v>1.5</v>
      </c>
      <c r="E44" s="78">
        <f t="shared" si="9"/>
        <v>1.5785569618105848</v>
      </c>
      <c r="F44" s="78">
        <f t="shared" si="12"/>
        <v>3.1995613923621171</v>
      </c>
      <c r="G44" s="78">
        <f t="shared" si="10"/>
        <v>26.543970886123738</v>
      </c>
      <c r="H44" s="78">
        <f t="shared" si="11"/>
        <v>132.21264479585201</v>
      </c>
      <c r="I44" s="42"/>
      <c r="J44" s="42"/>
      <c r="K44" s="42"/>
      <c r="L44" s="4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14.25" customHeight="1">
      <c r="A45" s="77" t="s">
        <v>53</v>
      </c>
      <c r="B45" s="78">
        <f t="shared" si="8"/>
        <v>182.44316666666666</v>
      </c>
      <c r="C45" s="78">
        <f>Técnico!$C$98/191.4</f>
        <v>31.571139236211696</v>
      </c>
      <c r="D45" s="78">
        <v>1.5</v>
      </c>
      <c r="E45" s="78">
        <f t="shared" si="9"/>
        <v>1.5785569618105848</v>
      </c>
      <c r="F45" s="78">
        <f t="shared" si="12"/>
        <v>3.1995613923621171</v>
      </c>
      <c r="G45" s="78">
        <f t="shared" si="10"/>
        <v>47.029986797234841</v>
      </c>
      <c r="H45" s="78">
        <f t="shared" si="11"/>
        <v>234.2512718180742</v>
      </c>
      <c r="I45" s="42"/>
      <c r="J45" s="42"/>
      <c r="K45" s="42"/>
      <c r="L45" s="4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28.5">
      <c r="A46" s="77" t="s">
        <v>59</v>
      </c>
      <c r="B46" s="78">
        <f t="shared" si="8"/>
        <v>637.40266666666673</v>
      </c>
      <c r="C46" s="78">
        <f>Técnico!$C$98/191.4</f>
        <v>31.571139236211696</v>
      </c>
      <c r="D46" s="78">
        <v>1.5</v>
      </c>
      <c r="E46" s="78">
        <f>C46*D46/30</f>
        <v>1.5785569618105848</v>
      </c>
      <c r="F46" s="78">
        <f t="shared" si="12"/>
        <v>3.1995613923621171</v>
      </c>
      <c r="G46" s="78">
        <f t="shared" si="10"/>
        <v>161.31581319723486</v>
      </c>
      <c r="H46" s="78">
        <f t="shared" si="11"/>
        <v>803.49659821807438</v>
      </c>
      <c r="I46" s="42"/>
      <c r="J46" s="42"/>
      <c r="K46" s="42"/>
      <c r="L46" s="4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14.25" customHeight="1">
      <c r="A47" s="77" t="s">
        <v>65</v>
      </c>
      <c r="B47" s="78">
        <f t="shared" si="8"/>
        <v>1013.984</v>
      </c>
      <c r="C47" s="78">
        <f>Técnico!$C$98/191.4</f>
        <v>31.571139236211696</v>
      </c>
      <c r="D47" s="78">
        <v>0.5</v>
      </c>
      <c r="E47" s="78">
        <f>C47*D47/30</f>
        <v>0.52618565393686156</v>
      </c>
      <c r="F47" s="78">
        <f>E47*0.2</f>
        <v>0.10523713078737232</v>
      </c>
      <c r="G47" s="78">
        <f t="shared" si="10"/>
        <v>254.87139420352273</v>
      </c>
      <c r="H47" s="78">
        <f t="shared" si="11"/>
        <v>1269.486816988247</v>
      </c>
      <c r="I47" s="42"/>
      <c r="J47" s="42"/>
      <c r="K47" s="42"/>
      <c r="L47" s="4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ht="14.25" customHeight="1">
      <c r="A48" s="77" t="s">
        <v>70</v>
      </c>
      <c r="B48" s="78">
        <f t="shared" si="8"/>
        <v>43.888666666666659</v>
      </c>
      <c r="C48" s="78">
        <f>Técnico!$C$98/191.4</f>
        <v>31.571139236211696</v>
      </c>
      <c r="D48" s="78">
        <v>3</v>
      </c>
      <c r="E48" s="78">
        <f>C48*D48/30</f>
        <v>3.1571139236211696</v>
      </c>
      <c r="F48" s="78">
        <f>E48*0.2</f>
        <v>0.63142278472423397</v>
      </c>
      <c r="G48" s="78">
        <f t="shared" si="10"/>
        <v>11.976513487803029</v>
      </c>
      <c r="H48" s="78">
        <f t="shared" si="11"/>
        <v>59.653716862815088</v>
      </c>
      <c r="I48" s="42"/>
      <c r="J48" s="42"/>
      <c r="K48" s="42"/>
      <c r="L48" s="4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4.25" customHeight="1">
      <c r="A49" s="77" t="s">
        <v>100</v>
      </c>
      <c r="B49" s="78">
        <f t="shared" ref="B49:B55" si="13">E14</f>
        <v>40.643222222222228</v>
      </c>
      <c r="C49" s="78">
        <f>Técnico!$C$98/191.4</f>
        <v>31.571139236211696</v>
      </c>
      <c r="D49" s="78">
        <v>1.5</v>
      </c>
      <c r="E49" s="78">
        <f>C49*D49/30</f>
        <v>1.5785569618105848</v>
      </c>
      <c r="F49" s="78">
        <f>SUM($F$29:$F$31)+(SUM($F$29:$F$31)+E49)*0.2</f>
        <v>7.1529933923621192</v>
      </c>
      <c r="G49" s="78">
        <f t="shared" ref="G49:G55" si="14">(B49+E49+F49)*$G$40</f>
        <v>12.402942871190406</v>
      </c>
      <c r="H49" s="78">
        <f t="shared" ref="H49:H55" si="15">B49+E49+F49+G49</f>
        <v>61.777715447585337</v>
      </c>
      <c r="I49" s="42"/>
      <c r="J49" s="42"/>
      <c r="K49" s="42"/>
      <c r="L49" s="42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ht="14.25" customHeight="1">
      <c r="A50" s="77" t="s">
        <v>107</v>
      </c>
      <c r="B50" s="78">
        <f t="shared" si="13"/>
        <v>16.780333333333335</v>
      </c>
      <c r="C50" s="78">
        <f>Técnico!$C$98/191.4</f>
        <v>31.571139236211696</v>
      </c>
      <c r="D50" s="78">
        <v>1.5</v>
      </c>
      <c r="E50" s="78">
        <f t="shared" ref="E50:E55" si="16">C50*D50/30</f>
        <v>1.5785569618105848</v>
      </c>
      <c r="F50" s="78">
        <f t="shared" ref="F50:F55" si="17">SUM($F$29:$F$31)+(SUM($F$29:$F$31)+E50)*0.2</f>
        <v>7.1529933923621192</v>
      </c>
      <c r="G50" s="78">
        <f>(B50+E50+F50)*$G$40</f>
        <v>6.4085851823015165</v>
      </c>
      <c r="H50" s="78">
        <f t="shared" si="15"/>
        <v>31.920468869807557</v>
      </c>
      <c r="I50" s="42"/>
      <c r="J50" s="42"/>
      <c r="K50" s="42"/>
      <c r="L50" s="42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ht="14.25" customHeight="1">
      <c r="A51" s="77" t="s">
        <v>114</v>
      </c>
      <c r="B51" s="78">
        <f t="shared" si="13"/>
        <v>5.2513333333333332</v>
      </c>
      <c r="C51" s="78">
        <f>Técnico!$C$98/191.4</f>
        <v>31.571139236211696</v>
      </c>
      <c r="D51" s="78">
        <v>1.5</v>
      </c>
      <c r="E51" s="78">
        <f t="shared" si="16"/>
        <v>1.5785569618105848</v>
      </c>
      <c r="F51" s="78">
        <f t="shared" si="17"/>
        <v>7.1529933923621192</v>
      </c>
      <c r="G51" s="78">
        <f t="shared" si="14"/>
        <v>3.5125003823015164</v>
      </c>
      <c r="H51" s="78">
        <f t="shared" si="15"/>
        <v>17.495384069807553</v>
      </c>
      <c r="I51" s="42"/>
      <c r="J51" s="42"/>
      <c r="K51" s="42"/>
      <c r="L51" s="42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ht="14.25" customHeight="1">
      <c r="A52" s="77" t="s">
        <v>120</v>
      </c>
      <c r="B52" s="78">
        <f t="shared" si="13"/>
        <v>5.8463333333333329</v>
      </c>
      <c r="C52" s="78">
        <f>Técnico!$C$98/191.4</f>
        <v>31.571139236211696</v>
      </c>
      <c r="D52" s="78">
        <v>1.5</v>
      </c>
      <c r="E52" s="78">
        <f t="shared" si="16"/>
        <v>1.5785569618105848</v>
      </c>
      <c r="F52" s="78">
        <f t="shared" si="17"/>
        <v>7.1529933923621192</v>
      </c>
      <c r="G52" s="78">
        <f t="shared" si="14"/>
        <v>3.6619643823015164</v>
      </c>
      <c r="H52" s="78">
        <f t="shared" si="15"/>
        <v>18.239848069807554</v>
      </c>
      <c r="I52" s="42"/>
      <c r="J52" s="42"/>
      <c r="K52" s="42"/>
      <c r="L52" s="42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ht="14.25" customHeight="1">
      <c r="A53" s="77" t="s">
        <v>127</v>
      </c>
      <c r="B53" s="78">
        <f t="shared" si="13"/>
        <v>2.5</v>
      </c>
      <c r="C53" s="78">
        <f>Técnico!$C$98/191.4</f>
        <v>31.571139236211696</v>
      </c>
      <c r="D53" s="78">
        <v>1.5</v>
      </c>
      <c r="E53" s="78">
        <f t="shared" si="16"/>
        <v>1.5785569618105848</v>
      </c>
      <c r="F53" s="78">
        <f t="shared" si="17"/>
        <v>7.1529933923621192</v>
      </c>
      <c r="G53" s="78">
        <f t="shared" si="14"/>
        <v>2.8213654489681832</v>
      </c>
      <c r="H53" s="78">
        <f t="shared" si="15"/>
        <v>14.052915803140888</v>
      </c>
      <c r="I53" s="42"/>
      <c r="J53" s="42"/>
      <c r="K53" s="42"/>
      <c r="L53" s="4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ht="14.25" customHeight="1">
      <c r="A54" s="77" t="s">
        <v>134</v>
      </c>
      <c r="B54" s="78">
        <f t="shared" si="13"/>
        <v>24.966666666666665</v>
      </c>
      <c r="C54" s="78">
        <f>Técnico!$C$98/191.4</f>
        <v>31.571139236211696</v>
      </c>
      <c r="D54" s="78">
        <v>1.5</v>
      </c>
      <c r="E54" s="78">
        <f t="shared" si="16"/>
        <v>1.5785569618105848</v>
      </c>
      <c r="F54" s="78">
        <f t="shared" si="17"/>
        <v>7.1529933923621192</v>
      </c>
      <c r="G54" s="78">
        <f t="shared" si="14"/>
        <v>8.464992115634848</v>
      </c>
      <c r="H54" s="78">
        <f t="shared" si="15"/>
        <v>42.163209136474215</v>
      </c>
      <c r="I54" s="42"/>
      <c r="J54" s="42"/>
      <c r="K54" s="42"/>
      <c r="L54" s="4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ht="14.25" customHeight="1">
      <c r="A55" s="77" t="s">
        <v>141</v>
      </c>
      <c r="B55" s="78">
        <f t="shared" si="13"/>
        <v>2.3083333333333331</v>
      </c>
      <c r="C55" s="78">
        <f>Técnico!$C$98/191.4</f>
        <v>31.571139236211696</v>
      </c>
      <c r="D55" s="78">
        <v>1.5</v>
      </c>
      <c r="E55" s="78">
        <f t="shared" si="16"/>
        <v>1.5785569618105848</v>
      </c>
      <c r="F55" s="78">
        <f t="shared" si="17"/>
        <v>7.1529933923621192</v>
      </c>
      <c r="G55" s="78">
        <f t="shared" si="14"/>
        <v>2.7732187823015164</v>
      </c>
      <c r="H55" s="78">
        <f t="shared" si="15"/>
        <v>13.813102469807554</v>
      </c>
      <c r="I55" s="42"/>
      <c r="J55" s="42"/>
      <c r="K55" s="42"/>
      <c r="L55" s="42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ht="14.2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1:30" ht="14.25" customHeight="1">
      <c r="A57" s="236" t="s">
        <v>408</v>
      </c>
      <c r="B57" s="236"/>
      <c r="C57" s="42"/>
      <c r="D57" s="42"/>
      <c r="E57" s="42"/>
      <c r="F57" s="42"/>
      <c r="G57" s="42"/>
      <c r="H57" s="42"/>
      <c r="I57" s="42"/>
      <c r="J57" s="42"/>
      <c r="K57" s="53"/>
      <c r="L57" s="53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ht="45">
      <c r="A58" s="137" t="s">
        <v>265</v>
      </c>
      <c r="B58" s="138" t="s">
        <v>290</v>
      </c>
      <c r="C58" s="42"/>
      <c r="D58" s="42"/>
      <c r="E58" s="42"/>
      <c r="F58" s="42"/>
      <c r="G58" s="42"/>
      <c r="H58" s="42"/>
      <c r="I58" s="42"/>
      <c r="J58" s="42"/>
      <c r="K58" s="53"/>
      <c r="L58" s="53"/>
      <c r="M58" s="65"/>
      <c r="N58" s="6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0" ht="14.25" customHeight="1">
      <c r="A59" s="77" t="s">
        <v>2</v>
      </c>
      <c r="B59" s="132">
        <f>J36</f>
        <v>292.91903747439613</v>
      </c>
      <c r="C59" s="42"/>
      <c r="D59" s="42"/>
      <c r="E59" s="42"/>
      <c r="F59" s="42"/>
      <c r="G59" s="42"/>
      <c r="H59" s="42"/>
      <c r="I59" s="42"/>
      <c r="J59" s="42"/>
      <c r="K59" s="53"/>
      <c r="L59" s="53"/>
      <c r="M59" s="65"/>
      <c r="N59" s="6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0" ht="14.25" customHeight="1">
      <c r="A60" s="77" t="s">
        <v>31</v>
      </c>
      <c r="B60" s="132">
        <f t="shared" ref="B60:B74" si="18">H41</f>
        <v>403.48677374874092</v>
      </c>
      <c r="C60" s="31"/>
      <c r="D60" s="31"/>
      <c r="E60" s="31"/>
      <c r="F60" s="31"/>
      <c r="G60" s="31"/>
      <c r="H60" s="31"/>
      <c r="I60" s="31"/>
      <c r="J60" s="31"/>
      <c r="K60" s="65"/>
      <c r="L60" s="65"/>
      <c r="M60" s="65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ht="14.25" customHeight="1">
      <c r="A61" s="77" t="s">
        <v>35</v>
      </c>
      <c r="B61" s="132">
        <f t="shared" si="18"/>
        <v>74.23175875140754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ht="14.25" customHeight="1">
      <c r="A62" s="77" t="s">
        <v>43</v>
      </c>
      <c r="B62" s="132">
        <f t="shared" si="18"/>
        <v>88.922097951407565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ht="14.25" customHeight="1">
      <c r="A63" s="77" t="s">
        <v>48</v>
      </c>
      <c r="B63" s="132">
        <f t="shared" si="18"/>
        <v>132.21264479585201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ht="14.25" customHeight="1">
      <c r="A64" s="77" t="s">
        <v>53</v>
      </c>
      <c r="B64" s="132">
        <f t="shared" si="18"/>
        <v>234.2512718180742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14.25" customHeight="1">
      <c r="A65" s="77" t="s">
        <v>59</v>
      </c>
      <c r="B65" s="132">
        <f t="shared" si="18"/>
        <v>803.49659821807438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14.25" customHeight="1">
      <c r="A66" s="77" t="s">
        <v>65</v>
      </c>
      <c r="B66" s="132">
        <f t="shared" si="18"/>
        <v>1269.486816988247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14.25" customHeight="1">
      <c r="A67" s="77" t="s">
        <v>70</v>
      </c>
      <c r="B67" s="132">
        <f t="shared" si="18"/>
        <v>59.653716862815088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14.25" customHeight="1">
      <c r="A68" s="77" t="s">
        <v>100</v>
      </c>
      <c r="B68" s="132">
        <f t="shared" si="18"/>
        <v>61.777715447585337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14.25" customHeight="1">
      <c r="A69" s="77" t="s">
        <v>107</v>
      </c>
      <c r="B69" s="132">
        <f t="shared" si="18"/>
        <v>31.920468869807557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14.25" customHeight="1">
      <c r="A70" s="77" t="s">
        <v>114</v>
      </c>
      <c r="B70" s="132">
        <f t="shared" si="18"/>
        <v>17.495384069807553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14.25" customHeight="1">
      <c r="A71" s="77" t="s">
        <v>120</v>
      </c>
      <c r="B71" s="132">
        <f t="shared" si="18"/>
        <v>18.239848069807554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14.25" customHeight="1">
      <c r="A72" s="77" t="s">
        <v>127</v>
      </c>
      <c r="B72" s="132">
        <f t="shared" si="18"/>
        <v>14.052915803140888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14.25" customHeight="1">
      <c r="A73" s="77" t="s">
        <v>134</v>
      </c>
      <c r="B73" s="132">
        <f t="shared" si="18"/>
        <v>42.163209136474215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14.25" customHeight="1">
      <c r="A74" s="77" t="s">
        <v>141</v>
      </c>
      <c r="B74" s="132">
        <f t="shared" si="18"/>
        <v>13.813102469807554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14.2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14.2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14.2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14.2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14.2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4.2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14.2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14.2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14.2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14.2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14.2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4.2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14.2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14.2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14.2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14.2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ht="14.2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ht="14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14.2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ht="14.2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ht="14.2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ht="14.2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14.2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14.2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14.2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14.2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14.2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14.2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14.2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14.2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14.2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14.2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14.2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14.2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14.2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14.2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14.2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14.2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1:30" ht="14.2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1:30" ht="14.2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ht="14.2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ht="14.2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14.2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ht="14.2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1:30" ht="14.2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1:30" ht="14.2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1:30" ht="14.2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14.2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ht="14.2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14.2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ht="14.2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0" ht="14.2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1:30" ht="14.2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1:30" ht="14.2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1:30" ht="14.2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1:30" ht="14.2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ht="14.2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ht="14.2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ht="14.2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ht="14.2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ht="14.2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ht="14.2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ht="14.2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ht="14.2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ht="14.2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14.2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1:30" ht="14.2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1:30" ht="14.2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1:30" ht="14.2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1:30" ht="14.2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1:30" ht="14.2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ht="14.2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1:30" ht="14.2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1:30" ht="14.2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1:30" ht="14.2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ht="14.2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1:30" ht="14.2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ht="14.2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ht="14.2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ht="14.2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ht="14.2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ht="14.2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1:30" ht="14.2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1:30" ht="14.2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ht="14.2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1:30" ht="14.2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1:30" ht="14.2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1:30" ht="14.2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1:30" ht="14.2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1:30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1:30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1:30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1:30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1:30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1:30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1:3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1:30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1:30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1:30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1:30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1:30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1:30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1:30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1:30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1:30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1:3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1:30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1:30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1:30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1:30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1:30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1:30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1:30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1:30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1:30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1:3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1:30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1:30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1:30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1:30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1:30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1:30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1:30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1:30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1:30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1:3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1:30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0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1:30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1:30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1:30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1:30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1:30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1:30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1:30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1:3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1:30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1:30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1:30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1:30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1:30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1:30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1:30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1:30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1:30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1:30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1:30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1:30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1:30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1:30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1:30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1:30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1: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1:30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1:30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1:30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1:30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1:30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1:30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1:30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1:30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1:30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1:3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1:30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1:30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1:30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1:30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1:30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1:30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1:30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1:30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1:30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1:3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1:30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1:30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1:30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1:30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1:30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1:30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1:30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1:30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1:30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1:3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1:30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1:30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1:30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1:30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1:30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1:30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1:30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1:30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1:30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1:3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1:30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1:30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1:30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1:30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1:30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1:30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1:30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1:30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1:30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1:3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1:30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1:30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1:30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1:30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1:30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1:30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1:30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1:30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1:30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1:3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1:30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1:30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1:30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1:30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1:30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1:30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1:30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1:30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1:30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1:3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1:30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1:30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1:30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1:30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1:30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1:30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1:30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1:30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1:30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1:3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1:30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1:30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1:30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1:30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1:30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1:30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1:30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1:30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1:30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1:3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1:30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1:30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1:30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1:30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1:30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1:30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1:30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1:30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1:30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1: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1:30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1:30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1:30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1:30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1:30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1:30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1:30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1:30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1:30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1:3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1:30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1:30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1:30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1:30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1:30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1:30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1:30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1:30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1:30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1:3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1:30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1:30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1:30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1:30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1:30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1:30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1:30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1:30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1:30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1:3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1:30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1:30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1:30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1:30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1:30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1:30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1:30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1:30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1:30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1:3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1:30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1:30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1:30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1:30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1:30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1:30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1:30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1:30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1:30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1:3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1:30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1:30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1:30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1:30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1:30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1:30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1:30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1:30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1:30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1:3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1:30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1:30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1:30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1:30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1:30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1:30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1:30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1:30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1:30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1:3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1:30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1:30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1:30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1:30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1:30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1:30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1:30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1:30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1:30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1:3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1:30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1:30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1:30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1:30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1:30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1:30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1:30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1:30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1:30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1:3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1:30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1:30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1:30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1:30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1:30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1:30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1:30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1:30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1:30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1: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1:30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1:30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1:30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1:30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1:30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1:30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1:30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1:30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1:30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1:3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1:30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1:30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1:30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1:30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1:30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1:30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1:30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1:30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1:30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1:3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1:30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1:30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1:30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1:30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1:30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1:30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1:30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1:30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1:30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1:3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1:30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1:30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1:30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1:30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1:30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1:30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1:30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1:30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1:30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1:3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1:30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1:30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1:30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1:30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1:30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1:30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1:30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1:30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1:30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1:3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1:30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1:30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1:30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1:30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1:30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1:30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1:30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1:30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1:30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1:3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1:30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1:30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1:30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1:30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1:30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1:30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1:30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1:30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1:30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1:3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1:30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1:30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1:30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1:30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1:30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1:30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1:30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1:30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1:30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1:3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1:30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1:30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1:30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1:30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1:30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1:30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1:30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1:30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1:30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1:3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1:30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1:30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1:30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1:30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1:30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1:30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1:30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1:30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1:30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1: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1:30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1:30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1:30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1:30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1:30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1:30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1:30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1:30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1:30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1:3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1:30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1:30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1:30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1:30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1:30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1:30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1:30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1:30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1:30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1:3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1:30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1:30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1:30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1:30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1:30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1:30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1:30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1:30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1:30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1:3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1:30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1:30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1:30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1:30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1:30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1:30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1:30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1:30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1:30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1:3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1:30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1:30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1:30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1:30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1:30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1:30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1:30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1:30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1:30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1:3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1:30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1:30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1:30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1:30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1:30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1:30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1:30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1:30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1:30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1:3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1:30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1:30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1:30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1:30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1:30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1:30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1:30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1:30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1:30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1:3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1:30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1:30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1:30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1:30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1:30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1:30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1:30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1:30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1:30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1:3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1:30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1:30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1:30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1:30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1:30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1:30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1:30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1:30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1:30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1:3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1:30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1:30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1:30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1:30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1:30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1:30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1:30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1:30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1:30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1: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1:30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1:30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1:30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1:30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1:30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1:30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1:30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1:30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1:30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1:3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1:30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1:30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1:30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1:30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1:30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1:30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1:30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1:30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1:30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1:3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1:30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1:30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1:30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1:30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1:30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1:30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1:30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1:30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1:30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1:3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1:30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1:30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1:30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1:30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1:30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1:30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1:30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1:30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1:30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1:3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1:30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1:30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1:30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1:30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1:30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1:30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1:30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1:30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1:30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1:3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1:30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1:30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1:30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1:30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1:30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1:30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1:30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1:30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1:30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1:3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1:30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1:30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1:30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1:30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1:30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1:30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1:30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1:30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1:30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1:3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1:30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1:30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1:30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1:30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1:30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1:30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1:30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1:30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1:30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1:3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1:30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1:30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1:30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1:30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1:30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1:30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1:30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1:30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1:30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1:3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1:30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1:30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1:30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1:30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1:30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1:30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1:30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1:30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1:30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1: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1:30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1:30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1:30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1:30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1:30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1:30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1:30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1:30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1:30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1:3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1:30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1:30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1:30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1:30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1:30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1:30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1:30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1:30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1:30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1:3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1:30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1:30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1:30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1:30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1:30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1:30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1:30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1:30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1:30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1:3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1:30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1:30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1:30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1:30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1:30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1:30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1:30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1:30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1:30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1:3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1:30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1:30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1:30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1:30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1:30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1:30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1:30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1:30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1:30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1:3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1:30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1:30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1:30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1:30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1:30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1:30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1:30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1:30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1:30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1:3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1:30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1:30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1:30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1:30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1:30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1:30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1:30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1:30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1:30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1:3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1:30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1:30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1:30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1:30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1:30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1:30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1:30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1:30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1:30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1:3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1:30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1:30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1:30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1:30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1:30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1:30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1:30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1:30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1:30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1:3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1:30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1:30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1:30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1:30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1:30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1:30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1:30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1:30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1:30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1: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1:30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1:30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1:30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1:30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1:30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1:30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1:30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1:30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1:30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1:3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1:30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1:30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1:30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1:30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1:30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1:30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1:30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1:30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1:30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1:3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1:30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1:30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1:30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1:30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1:30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1:30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1:30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1:30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1:30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1:3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1:30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1:30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1:30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1:30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1:30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1:30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1:30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1:30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1:30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1:3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1:30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1:30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1:30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1:30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1:30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1:30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1:30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1:30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1:30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1:3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1:30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1:30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1:30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1:30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1:30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1:30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1:30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1:30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1:30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1:3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1:30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1:30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1:30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1:30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1:30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1:30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1:30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1:30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1:30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1:3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1:30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1:30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1:30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1:30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1:30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1:30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1:30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1:30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1:30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1:3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1:30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1:30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1:30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1:30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1:30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1:30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1:30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1:30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1:30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1:3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1:30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1:30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1:30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1:30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1:30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1:30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1:30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1:30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1:30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1: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1:30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1:30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1:30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1:30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1:30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1:30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1:30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1:30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1:30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1:3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1:30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1:30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1:30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1:30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1:30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1:30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1:30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1:30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1:30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1:3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1:30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1:30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1:30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1:30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1:30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1:30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1:30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1:30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1:30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1:3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1:30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1:30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1:30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1:30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1:30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1:30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1:30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1:30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1:30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1:3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1:30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1:30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1:30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1:30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1:30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1:30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1:30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1:30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1:30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1:3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1:30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1:30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1:30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1:30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1:30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1:30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1:30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1:30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1:30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1:3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1:30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1:30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1:30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1:30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1:30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  <row r="996" spans="1:30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</row>
    <row r="997" spans="1:30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</row>
    <row r="998" spans="1:30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</row>
    <row r="999" spans="1:30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</row>
    <row r="1000" spans="1:3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</row>
    <row r="1001" spans="1:30" ht="15.75" customHeight="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</row>
    <row r="1002" spans="1:30" ht="15.75" customHeight="1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</row>
    <row r="1003" spans="1:30" ht="15.75" customHeight="1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</row>
    <row r="1004" spans="1:30" ht="15.75" customHeight="1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</row>
    <row r="1005" spans="1:30" ht="15.75" customHeight="1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</row>
    <row r="1006" spans="1:30" ht="15.75" customHeight="1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</row>
    <row r="1007" spans="1:30" ht="15.75" customHeight="1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</row>
    <row r="1008" spans="1:30" ht="15.75" customHeight="1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</row>
    <row r="1009" spans="1:30" ht="15.75" customHeight="1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</row>
    <row r="1010" spans="1:30" ht="15.75" customHeight="1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</row>
    <row r="1011" spans="1:30" ht="15.75" customHeight="1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</row>
    <row r="1012" spans="1:30" ht="15.75" customHeight="1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</row>
    <row r="1013" spans="1:30" ht="15.75" customHeight="1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</row>
    <row r="1014" spans="1:30" ht="15.75" customHeight="1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</row>
    <row r="1015" spans="1:30" ht="15.75" customHeight="1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</row>
    <row r="1016" spans="1:30" ht="15.75" customHeight="1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</row>
    <row r="1017" spans="1:30" ht="15.75" customHeight="1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</row>
    <row r="1018" spans="1:30" ht="15.75" customHeight="1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</row>
    <row r="1019" spans="1:30" ht="15.75" customHeight="1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</row>
  </sheetData>
  <mergeCells count="23">
    <mergeCell ref="H38:H40"/>
    <mergeCell ref="D39:D40"/>
    <mergeCell ref="A57:B57"/>
    <mergeCell ref="B38:B40"/>
    <mergeCell ref="C39:C40"/>
    <mergeCell ref="C34:C35"/>
    <mergeCell ref="D34:D35"/>
    <mergeCell ref="A38:A40"/>
    <mergeCell ref="C38:E38"/>
    <mergeCell ref="A3:A4"/>
    <mergeCell ref="B3:B4"/>
    <mergeCell ref="C3:C4"/>
    <mergeCell ref="E3:E4"/>
    <mergeCell ref="A33:A35"/>
    <mergeCell ref="B33:B35"/>
    <mergeCell ref="C33:G33"/>
    <mergeCell ref="F38:F40"/>
    <mergeCell ref="G38:G39"/>
    <mergeCell ref="H33:H35"/>
    <mergeCell ref="I33:I34"/>
    <mergeCell ref="J33:J35"/>
    <mergeCell ref="E34:E35"/>
    <mergeCell ref="F34:F35"/>
  </mergeCells>
  <pageMargins left="0.511811024" right="0.511811024" top="0.78740157499999996" bottom="0.7874015749999999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014"/>
  <sheetViews>
    <sheetView workbookViewId="0">
      <selection activeCell="I7" sqref="I7"/>
    </sheetView>
  </sheetViews>
  <sheetFormatPr defaultColWidth="12.625" defaultRowHeight="15" customHeight="1"/>
  <cols>
    <col min="1" max="1" width="49.375" customWidth="1"/>
    <col min="2" max="2" width="10.125" customWidth="1"/>
    <col min="3" max="4" width="10.875" customWidth="1"/>
    <col min="5" max="5" width="17.375" customWidth="1"/>
    <col min="6" max="6" width="17.25" customWidth="1"/>
    <col min="7" max="17" width="10.125" customWidth="1"/>
    <col min="19" max="21" width="10.125" customWidth="1"/>
    <col min="22" max="31" width="7.625" customWidth="1"/>
  </cols>
  <sheetData>
    <row r="1" spans="1:31" ht="27.75">
      <c r="A1" s="61" t="s">
        <v>291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ht="14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48">
      <c r="A3" s="83" t="s">
        <v>292</v>
      </c>
      <c r="B3" s="75" t="s">
        <v>289</v>
      </c>
      <c r="C3" s="134" t="s">
        <v>273</v>
      </c>
      <c r="D3" s="134" t="s">
        <v>410</v>
      </c>
      <c r="E3" s="75" t="s">
        <v>293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14.25" hidden="1">
      <c r="A4" s="84" t="s">
        <v>2</v>
      </c>
      <c r="B4" s="51">
        <f>Técnico!$C$98/191.4</f>
        <v>31.571139236211696</v>
      </c>
      <c r="C4" s="90">
        <v>1</v>
      </c>
      <c r="D4" s="51">
        <v>0</v>
      </c>
      <c r="E4" s="51">
        <f t="shared" ref="E4:E19" si="0">(B4*C4*D4)</f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ht="14.25" customHeight="1">
      <c r="A5" s="77" t="s">
        <v>31</v>
      </c>
      <c r="B5" s="51">
        <f>Técnico!$C$98/191.4</f>
        <v>31.571139236211696</v>
      </c>
      <c r="C5" s="90">
        <v>1</v>
      </c>
      <c r="D5" s="51">
        <v>1</v>
      </c>
      <c r="E5" s="51">
        <f t="shared" si="0"/>
        <v>31.571139236211696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14.25" customHeight="1">
      <c r="A6" s="77" t="s">
        <v>35</v>
      </c>
      <c r="B6" s="51">
        <f>Técnico!$C$98/191.4</f>
        <v>31.571139236211696</v>
      </c>
      <c r="C6" s="90">
        <v>1</v>
      </c>
      <c r="D6" s="140">
        <v>0.375</v>
      </c>
      <c r="E6" s="51">
        <f t="shared" si="0"/>
        <v>11.839177213579386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14.25" customHeight="1">
      <c r="A7" s="77" t="s">
        <v>43</v>
      </c>
      <c r="B7" s="51">
        <f>Técnico!$C$98/191.4</f>
        <v>31.571139236211696</v>
      </c>
      <c r="C7" s="90">
        <v>1</v>
      </c>
      <c r="D7" s="140">
        <v>0.375</v>
      </c>
      <c r="E7" s="51">
        <f>(B7*C7*D7)</f>
        <v>11.839177213579386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14.25" customHeight="1">
      <c r="A8" s="77" t="s">
        <v>48</v>
      </c>
      <c r="B8" s="51">
        <f>Técnico!$C$98/191.4</f>
        <v>31.571139236211696</v>
      </c>
      <c r="C8" s="90">
        <v>1</v>
      </c>
      <c r="D8" s="140">
        <v>0.375</v>
      </c>
      <c r="E8" s="51">
        <f t="shared" si="0"/>
        <v>11.839177213579386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14.25" customHeight="1">
      <c r="A9" s="77" t="s">
        <v>53</v>
      </c>
      <c r="B9" s="51">
        <f>Técnico!$C$98/191.4</f>
        <v>31.571139236211696</v>
      </c>
      <c r="C9" s="90">
        <v>1</v>
      </c>
      <c r="D9" s="140">
        <v>0.375</v>
      </c>
      <c r="E9" s="51">
        <f t="shared" si="0"/>
        <v>11.839177213579386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ht="24">
      <c r="A10" s="77" t="s">
        <v>59</v>
      </c>
      <c r="B10" s="51">
        <f>Técnico!$C$98/191.4</f>
        <v>31.571139236211696</v>
      </c>
      <c r="C10" s="90">
        <v>1</v>
      </c>
      <c r="D10" s="140">
        <v>0.375</v>
      </c>
      <c r="E10" s="51">
        <f t="shared" si="0"/>
        <v>11.839177213579386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ht="14.25" hidden="1">
      <c r="A11" s="84" t="s">
        <v>65</v>
      </c>
      <c r="B11" s="51">
        <f>Técnico!$C$98/191.4</f>
        <v>31.571139236211696</v>
      </c>
      <c r="C11" s="90">
        <v>1</v>
      </c>
      <c r="D11" s="51">
        <v>0</v>
      </c>
      <c r="E11" s="51">
        <f t="shared" si="0"/>
        <v>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1" ht="14.25" hidden="1">
      <c r="A12" s="84" t="s">
        <v>70</v>
      </c>
      <c r="B12" s="51">
        <f>Técnico!$C$98/191.4</f>
        <v>31.571139236211696</v>
      </c>
      <c r="C12" s="90">
        <v>1</v>
      </c>
      <c r="D12" s="51">
        <v>0</v>
      </c>
      <c r="E12" s="51">
        <f t="shared" si="0"/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ht="14.25" customHeight="1">
      <c r="A13" s="77" t="s">
        <v>100</v>
      </c>
      <c r="B13" s="51">
        <f>Técnico!$C$98/191.4</f>
        <v>31.571139236211696</v>
      </c>
      <c r="C13" s="90">
        <v>1</v>
      </c>
      <c r="D13" s="51">
        <v>1</v>
      </c>
      <c r="E13" s="51">
        <f t="shared" si="0"/>
        <v>31.571139236211696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ht="14.25" customHeight="1">
      <c r="A14" s="77" t="s">
        <v>107</v>
      </c>
      <c r="B14" s="51">
        <f>Técnico!$C$98/191.4</f>
        <v>31.571139236211696</v>
      </c>
      <c r="C14" s="90">
        <v>1</v>
      </c>
      <c r="D14" s="51">
        <v>0.02</v>
      </c>
      <c r="E14" s="51">
        <f t="shared" si="0"/>
        <v>0.63142278472423397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1" ht="14.25" customHeight="1">
      <c r="A15" s="77" t="s">
        <v>114</v>
      </c>
      <c r="B15" s="51">
        <f>Técnico!$C$98/191.4</f>
        <v>31.571139236211696</v>
      </c>
      <c r="C15" s="90">
        <v>1</v>
      </c>
      <c r="D15" s="51">
        <v>0.02</v>
      </c>
      <c r="E15" s="51">
        <f t="shared" si="0"/>
        <v>0.63142278472423397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14.25" customHeight="1">
      <c r="A16" s="77" t="s">
        <v>120</v>
      </c>
      <c r="B16" s="51">
        <f>Técnico!$C$98/191.4</f>
        <v>31.571139236211696</v>
      </c>
      <c r="C16" s="90">
        <v>1</v>
      </c>
      <c r="D16" s="51">
        <v>0.02</v>
      </c>
      <c r="E16" s="51">
        <f t="shared" si="0"/>
        <v>0.63142278472423397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14.25" customHeight="1">
      <c r="A17" s="77" t="s">
        <v>127</v>
      </c>
      <c r="B17" s="51">
        <f>Técnico!$C$98/191.4</f>
        <v>31.571139236211696</v>
      </c>
      <c r="C17" s="90">
        <v>1</v>
      </c>
      <c r="D17" s="51">
        <v>0.02</v>
      </c>
      <c r="E17" s="51">
        <f t="shared" si="0"/>
        <v>0.63142278472423397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14.25" customHeight="1">
      <c r="A18" s="77" t="s">
        <v>134</v>
      </c>
      <c r="B18" s="51">
        <f>Técnico!$C$98/191.4</f>
        <v>31.571139236211696</v>
      </c>
      <c r="C18" s="90">
        <v>1</v>
      </c>
      <c r="D18" s="51">
        <v>0.02</v>
      </c>
      <c r="E18" s="51">
        <f t="shared" si="0"/>
        <v>0.63142278472423397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14.25" customHeight="1">
      <c r="A19" s="77" t="s">
        <v>141</v>
      </c>
      <c r="B19" s="51">
        <f>Técnico!$C$98/191.4</f>
        <v>31.571139236211696</v>
      </c>
      <c r="C19" s="90">
        <v>1</v>
      </c>
      <c r="D19" s="51">
        <v>0.02</v>
      </c>
      <c r="E19" s="51">
        <f t="shared" si="0"/>
        <v>0.63142278472423397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14.25" customHeight="1">
      <c r="A20" s="85" t="s">
        <v>294</v>
      </c>
      <c r="B20" s="86" t="s">
        <v>295</v>
      </c>
      <c r="C20" s="86" t="s">
        <v>295</v>
      </c>
      <c r="D20" s="86" t="s">
        <v>295</v>
      </c>
      <c r="E20" s="87">
        <f>SUM(E4:$E$19)</f>
        <v>126.12670124866575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14.25" customHeight="1">
      <c r="A21" s="85" t="s">
        <v>296</v>
      </c>
      <c r="B21" s="86">
        <f>Técnico!$C$98/191.4</f>
        <v>31.571139236211696</v>
      </c>
      <c r="C21" s="86">
        <v>1</v>
      </c>
      <c r="D21" s="86">
        <v>2</v>
      </c>
      <c r="E21" s="87">
        <f>(B21*C21*D21)</f>
        <v>63.142278472423392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ht="48">
      <c r="A22" s="83" t="s">
        <v>292</v>
      </c>
      <c r="B22" s="75" t="s">
        <v>297</v>
      </c>
      <c r="C22" s="75" t="s">
        <v>298</v>
      </c>
      <c r="D22" s="75" t="s">
        <v>299</v>
      </c>
      <c r="E22" s="75" t="s">
        <v>293</v>
      </c>
      <c r="F22" s="42"/>
      <c r="G22" s="42"/>
      <c r="H22" s="4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14.25" customHeight="1">
      <c r="A23" s="85" t="s">
        <v>300</v>
      </c>
      <c r="B23" s="88">
        <f>979.67/30</f>
        <v>32.655666666666669</v>
      </c>
      <c r="C23" s="88">
        <v>0.51</v>
      </c>
      <c r="D23" s="88">
        <v>20.8</v>
      </c>
      <c r="E23" s="87">
        <f>B23+C23*D23</f>
        <v>43.263666666666666</v>
      </c>
      <c r="F23" s="42"/>
      <c r="G23" s="42"/>
      <c r="H23" s="42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84">
      <c r="A24" s="83" t="s">
        <v>292</v>
      </c>
      <c r="B24" s="75" t="s">
        <v>301</v>
      </c>
      <c r="C24" s="75" t="s">
        <v>302</v>
      </c>
      <c r="D24" s="75" t="s">
        <v>303</v>
      </c>
      <c r="E24" s="75" t="s">
        <v>304</v>
      </c>
      <c r="F24" s="75" t="s">
        <v>441</v>
      </c>
      <c r="G24" s="75" t="s">
        <v>305</v>
      </c>
      <c r="H24" s="75" t="s">
        <v>306</v>
      </c>
      <c r="I24" s="31"/>
      <c r="J24" s="204" t="s">
        <v>307</v>
      </c>
      <c r="K24" s="205"/>
      <c r="L24" s="205"/>
      <c r="M24" s="205"/>
      <c r="N24" s="20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14.25" customHeight="1">
      <c r="A25" s="77" t="s">
        <v>308</v>
      </c>
      <c r="B25" s="51">
        <f>E20</f>
        <v>126.12670124866575</v>
      </c>
      <c r="C25" s="51">
        <f>E21</f>
        <v>63.142278472423392</v>
      </c>
      <c r="D25" s="51">
        <f>E23</f>
        <v>43.263666666666666</v>
      </c>
      <c r="E25" s="51">
        <f>(B25+C25+D25)*9</f>
        <v>2092.7938174898022</v>
      </c>
      <c r="F25" s="51">
        <f>E25*25.12%</f>
        <v>525.70980695343837</v>
      </c>
      <c r="G25" s="51">
        <f>E25+F25</f>
        <v>2618.5036244432404</v>
      </c>
      <c r="H25" s="51">
        <f>(G25/30)</f>
        <v>87.283454148108007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>
      <c r="A26" s="65"/>
      <c r="B26" s="65"/>
      <c r="C26" s="65"/>
      <c r="D26" s="65"/>
      <c r="E26" s="65"/>
      <c r="F26" s="65"/>
      <c r="G26" s="65"/>
      <c r="H26" s="65"/>
      <c r="I26" s="31"/>
      <c r="J26" s="65"/>
      <c r="K26" s="65"/>
      <c r="L26" s="65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4.2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27" customHeight="1">
      <c r="A28" s="233" t="s">
        <v>309</v>
      </c>
      <c r="B28" s="234" t="s">
        <v>310</v>
      </c>
      <c r="C28" s="226"/>
      <c r="D28" s="226"/>
      <c r="E28" s="226"/>
      <c r="F28" s="234" t="s">
        <v>311</v>
      </c>
      <c r="G28" s="226"/>
      <c r="H28" s="227"/>
      <c r="I28" s="42"/>
      <c r="J28" s="8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48">
      <c r="A29" s="203"/>
      <c r="B29" s="75" t="s">
        <v>289</v>
      </c>
      <c r="C29" s="134" t="s">
        <v>273</v>
      </c>
      <c r="D29" s="134" t="s">
        <v>410</v>
      </c>
      <c r="E29" s="75" t="s">
        <v>293</v>
      </c>
      <c r="F29" s="75" t="s">
        <v>312</v>
      </c>
      <c r="G29" s="75" t="s">
        <v>313</v>
      </c>
      <c r="H29" s="75" t="s">
        <v>293</v>
      </c>
      <c r="I29" s="42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ht="15.75" hidden="1">
      <c r="A30" s="84" t="s">
        <v>2</v>
      </c>
      <c r="B30" s="78">
        <f>Técnico!$C$98/191.4</f>
        <v>31.571139236211696</v>
      </c>
      <c r="C30" s="90">
        <v>1</v>
      </c>
      <c r="D30" s="90"/>
      <c r="E30" s="78">
        <f t="shared" ref="E30:E45" si="1">(B30*C30*D30)</f>
        <v>0</v>
      </c>
      <c r="F30" s="78"/>
      <c r="G30" s="91">
        <v>2.5000000000000001E-2</v>
      </c>
      <c r="H30" s="78">
        <f t="shared" ref="H30:H38" si="2">F30*G30</f>
        <v>0</v>
      </c>
      <c r="I30" s="42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ht="14.25" customHeight="1">
      <c r="A31" s="77" t="s">
        <v>31</v>
      </c>
      <c r="B31" s="78">
        <f>Técnico!$C$98/191.4</f>
        <v>31.571139236211696</v>
      </c>
      <c r="C31" s="90">
        <v>1</v>
      </c>
      <c r="D31" s="90">
        <v>1</v>
      </c>
      <c r="E31" s="78">
        <f t="shared" si="1"/>
        <v>31.571139236211696</v>
      </c>
      <c r="F31" s="78">
        <f>VLOOKUP($A31,CFTV!$A$3:$C$12,3,FALSE)</f>
        <v>9617.5671000000002</v>
      </c>
      <c r="G31" s="91">
        <v>2.5000000000000001E-2</v>
      </c>
      <c r="H31" s="78">
        <f t="shared" si="2"/>
        <v>240.43917750000003</v>
      </c>
      <c r="I31" s="4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ht="14.25" customHeight="1">
      <c r="A32" s="77" t="s">
        <v>35</v>
      </c>
      <c r="B32" s="78">
        <f>Técnico!$C$98/191.4</f>
        <v>31.571139236211696</v>
      </c>
      <c r="C32" s="90">
        <v>1</v>
      </c>
      <c r="D32" s="92">
        <v>0.56299999999999994</v>
      </c>
      <c r="E32" s="78">
        <f t="shared" si="1"/>
        <v>17.774551389987185</v>
      </c>
      <c r="F32" s="78">
        <f>VLOOKUP($A32,CFTV!$A$3:$C$12,3,FALSE)</f>
        <v>1636.51</v>
      </c>
      <c r="G32" s="91">
        <v>2.5000000000000001E-2</v>
      </c>
      <c r="H32" s="78">
        <f t="shared" si="2"/>
        <v>40.912750000000003</v>
      </c>
      <c r="I32" s="42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ht="14.25" customHeight="1">
      <c r="A33" s="77" t="s">
        <v>43</v>
      </c>
      <c r="B33" s="78">
        <f>Técnico!$C$98/191.4</f>
        <v>31.571139236211696</v>
      </c>
      <c r="C33" s="90">
        <v>1</v>
      </c>
      <c r="D33" s="92">
        <v>0.56299999999999994</v>
      </c>
      <c r="E33" s="78">
        <f t="shared" si="1"/>
        <v>17.774551389987185</v>
      </c>
      <c r="F33" s="78">
        <f>VLOOKUP($A33,CFTV!$A$3:$C$12,3,FALSE)</f>
        <v>1988.7400000000002</v>
      </c>
      <c r="G33" s="91">
        <v>2.5000000000000001E-2</v>
      </c>
      <c r="H33" s="78">
        <f t="shared" si="2"/>
        <v>49.718500000000006</v>
      </c>
      <c r="I33" s="42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14.25" customHeight="1">
      <c r="A34" s="77" t="s">
        <v>48</v>
      </c>
      <c r="B34" s="78">
        <f>Técnico!$C$98/191.4</f>
        <v>31.571139236211696</v>
      </c>
      <c r="C34" s="90">
        <v>1</v>
      </c>
      <c r="D34" s="92">
        <v>0.56299999999999994</v>
      </c>
      <c r="E34" s="78">
        <f t="shared" si="1"/>
        <v>17.774551389987185</v>
      </c>
      <c r="F34" s="78">
        <f>VLOOKUP($A34,CFTV!$A$3:$C$12,3,FALSE)</f>
        <v>3026.7166666666672</v>
      </c>
      <c r="G34" s="91">
        <v>2.5000000000000001E-2</v>
      </c>
      <c r="H34" s="78">
        <f t="shared" si="2"/>
        <v>75.667916666666684</v>
      </c>
      <c r="I34" s="42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14.25" customHeight="1">
      <c r="A35" s="77" t="s">
        <v>53</v>
      </c>
      <c r="B35" s="78">
        <f>Técnico!$C$98/191.4</f>
        <v>31.571139236211696</v>
      </c>
      <c r="C35" s="90">
        <v>1</v>
      </c>
      <c r="D35" s="92">
        <v>0.56299999999999994</v>
      </c>
      <c r="E35" s="78">
        <f t="shared" si="1"/>
        <v>17.774551389987185</v>
      </c>
      <c r="F35" s="78">
        <f>VLOOKUP($A35,CFTV!$A$3:$C$12,3,FALSE)</f>
        <v>5473.2950000000001</v>
      </c>
      <c r="G35" s="91">
        <v>2.5000000000000001E-2</v>
      </c>
      <c r="H35" s="78">
        <f t="shared" si="2"/>
        <v>136.83237500000001</v>
      </c>
      <c r="I35" s="4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14.25" customHeight="1">
      <c r="A36" s="77" t="s">
        <v>59</v>
      </c>
      <c r="B36" s="78">
        <f>Técnico!$C$98/191.4</f>
        <v>31.571139236211696</v>
      </c>
      <c r="C36" s="90">
        <v>1</v>
      </c>
      <c r="D36" s="92">
        <v>0.56299999999999994</v>
      </c>
      <c r="E36" s="78">
        <f t="shared" si="1"/>
        <v>17.774551389987185</v>
      </c>
      <c r="F36" s="78">
        <f>VLOOKUP($A36,CFTV!$A$3:$C$12,3,FALSE)</f>
        <v>19122.080000000002</v>
      </c>
      <c r="G36" s="91">
        <v>2.5000000000000001E-2</v>
      </c>
      <c r="H36" s="78">
        <f t="shared" si="2"/>
        <v>478.05200000000008</v>
      </c>
      <c r="I36" s="42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ht="15.75" hidden="1">
      <c r="A37" s="84" t="s">
        <v>65</v>
      </c>
      <c r="B37" s="78">
        <f>Técnico!$C$98/191.4</f>
        <v>31.571139236211696</v>
      </c>
      <c r="C37" s="90">
        <v>1</v>
      </c>
      <c r="D37" s="90"/>
      <c r="E37" s="78">
        <f t="shared" si="1"/>
        <v>0</v>
      </c>
      <c r="F37" s="78"/>
      <c r="G37" s="91">
        <v>2.5000000000000001E-2</v>
      </c>
      <c r="H37" s="78">
        <f t="shared" si="2"/>
        <v>0</v>
      </c>
      <c r="I37" s="4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5.75" hidden="1">
      <c r="A38" s="84" t="s">
        <v>70</v>
      </c>
      <c r="B38" s="78">
        <f>Técnico!$C$98/191.4</f>
        <v>31.571139236211696</v>
      </c>
      <c r="C38" s="90">
        <v>1</v>
      </c>
      <c r="D38" s="90"/>
      <c r="E38" s="78">
        <f t="shared" si="1"/>
        <v>0</v>
      </c>
      <c r="F38" s="78"/>
      <c r="G38" s="91">
        <v>2.5000000000000001E-2</v>
      </c>
      <c r="H38" s="78">
        <f t="shared" si="2"/>
        <v>0</v>
      </c>
      <c r="I38" s="4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15.75">
      <c r="A39" s="77" t="s">
        <v>100</v>
      </c>
      <c r="B39" s="78">
        <f>Técnico!$C$98/191.4</f>
        <v>31.571139236211696</v>
      </c>
      <c r="C39" s="90">
        <v>1</v>
      </c>
      <c r="D39" s="141">
        <v>1.5</v>
      </c>
      <c r="E39" s="78">
        <f t="shared" si="1"/>
        <v>47.356708854317546</v>
      </c>
      <c r="F39" s="78">
        <f>VLOOKUP(Manutenção!A39,Alarmes!$A$3:$C$10,3,0)</f>
        <v>1219.2966666666669</v>
      </c>
      <c r="G39" s="91">
        <v>2.5000000000000001E-2</v>
      </c>
      <c r="H39" s="78">
        <f t="shared" ref="H39:H45" si="3">F39*G39</f>
        <v>30.482416666666673</v>
      </c>
      <c r="I39" s="4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15.75">
      <c r="A40" s="77" t="s">
        <v>107</v>
      </c>
      <c r="B40" s="78">
        <f>Técnico!$C$98/191.4</f>
        <v>31.571139236211696</v>
      </c>
      <c r="C40" s="90">
        <v>1</v>
      </c>
      <c r="D40" s="141">
        <v>0.03</v>
      </c>
      <c r="E40" s="78">
        <f t="shared" si="1"/>
        <v>0.94713417708635084</v>
      </c>
      <c r="F40" s="78">
        <f>VLOOKUP(Manutenção!A40,Alarmes!$A$3:$C$10,3,0)</f>
        <v>503.41</v>
      </c>
      <c r="G40" s="91">
        <v>0.05</v>
      </c>
      <c r="H40" s="78">
        <f t="shared" si="3"/>
        <v>25.170500000000004</v>
      </c>
      <c r="I40" s="4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ht="15.75">
      <c r="A41" s="77" t="s">
        <v>114</v>
      </c>
      <c r="B41" s="78">
        <f>Técnico!$C$98/191.4</f>
        <v>31.571139236211696</v>
      </c>
      <c r="C41" s="90">
        <v>1</v>
      </c>
      <c r="D41" s="141">
        <v>0.03</v>
      </c>
      <c r="E41" s="78">
        <f t="shared" si="1"/>
        <v>0.94713417708635084</v>
      </c>
      <c r="F41" s="78">
        <f>VLOOKUP(Manutenção!A41,Alarmes!$A$3:$C$10,3,0)</f>
        <v>157.54</v>
      </c>
      <c r="G41" s="91">
        <v>0.05</v>
      </c>
      <c r="H41" s="78">
        <f t="shared" si="3"/>
        <v>7.8769999999999998</v>
      </c>
      <c r="I41" s="4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15.75">
      <c r="A42" s="77" t="s">
        <v>120</v>
      </c>
      <c r="B42" s="78">
        <f>Técnico!$C$98/191.4</f>
        <v>31.571139236211696</v>
      </c>
      <c r="C42" s="90">
        <v>1</v>
      </c>
      <c r="D42" s="141">
        <v>0.03</v>
      </c>
      <c r="E42" s="78">
        <f t="shared" si="1"/>
        <v>0.94713417708635084</v>
      </c>
      <c r="F42" s="78">
        <f>VLOOKUP(Manutenção!A42,Alarmes!$A$3:$C$10,3,0)</f>
        <v>175.39</v>
      </c>
      <c r="G42" s="91">
        <v>0.05</v>
      </c>
      <c r="H42" s="78">
        <f t="shared" si="3"/>
        <v>8.769499999999999</v>
      </c>
      <c r="I42" s="4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ht="15.75">
      <c r="A43" s="77" t="s">
        <v>127</v>
      </c>
      <c r="B43" s="78">
        <f>Técnico!$C$98/191.4</f>
        <v>31.571139236211696</v>
      </c>
      <c r="C43" s="90">
        <v>1</v>
      </c>
      <c r="D43" s="141">
        <v>0.03</v>
      </c>
      <c r="E43" s="78">
        <f t="shared" si="1"/>
        <v>0.94713417708635084</v>
      </c>
      <c r="F43" s="78">
        <f>VLOOKUP(Manutenção!A43,Alarmes!$A$3:$C$10,3,0)</f>
        <v>75</v>
      </c>
      <c r="G43" s="91">
        <v>2.5000000000000001E-2</v>
      </c>
      <c r="H43" s="78">
        <f t="shared" si="3"/>
        <v>1.875</v>
      </c>
      <c r="I43" s="4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15.75">
      <c r="A44" s="77" t="s">
        <v>134</v>
      </c>
      <c r="B44" s="78">
        <f>Técnico!$C$98/191.4</f>
        <v>31.571139236211696</v>
      </c>
      <c r="C44" s="90">
        <v>1</v>
      </c>
      <c r="D44" s="141">
        <v>0.03</v>
      </c>
      <c r="E44" s="78">
        <f t="shared" si="1"/>
        <v>0.94713417708635084</v>
      </c>
      <c r="F44" s="78">
        <f>VLOOKUP(Manutenção!A44,Alarmes!$A$3:$C$10,3,0)</f>
        <v>749</v>
      </c>
      <c r="G44" s="91">
        <v>2.5000000000000001E-2</v>
      </c>
      <c r="H44" s="78">
        <f t="shared" si="3"/>
        <v>18.725000000000001</v>
      </c>
      <c r="I44" s="4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15.75">
      <c r="A45" s="77" t="s">
        <v>141</v>
      </c>
      <c r="B45" s="78">
        <f>Técnico!$C$98/191.4</f>
        <v>31.571139236211696</v>
      </c>
      <c r="C45" s="90">
        <v>1</v>
      </c>
      <c r="D45" s="141">
        <v>0.03</v>
      </c>
      <c r="E45" s="78">
        <f t="shared" si="1"/>
        <v>0.94713417708635084</v>
      </c>
      <c r="F45" s="78">
        <f>VLOOKUP(Manutenção!A45,Alarmes!$A$3:$C$10,3,0)</f>
        <v>69.25</v>
      </c>
      <c r="G45" s="91">
        <v>2.5000000000000001E-2</v>
      </c>
      <c r="H45" s="78">
        <f t="shared" si="3"/>
        <v>1.7312500000000002</v>
      </c>
      <c r="I45" s="4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4.25" customHeight="1">
      <c r="A46" s="85" t="s">
        <v>294</v>
      </c>
      <c r="B46" s="86" t="s">
        <v>295</v>
      </c>
      <c r="C46" s="86" t="s">
        <v>295</v>
      </c>
      <c r="D46" s="86" t="s">
        <v>295</v>
      </c>
      <c r="E46" s="87">
        <f>SUM(E30:E45)</f>
        <v>173.48341010298327</v>
      </c>
      <c r="F46" s="86" t="s">
        <v>295</v>
      </c>
      <c r="G46" s="86" t="s">
        <v>295</v>
      </c>
      <c r="H46" s="86" t="s">
        <v>295</v>
      </c>
      <c r="I46" s="4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ht="14.25" customHeight="1">
      <c r="A47" s="85" t="s">
        <v>296</v>
      </c>
      <c r="B47" s="86">
        <f>Técnico!$C$98/191.4</f>
        <v>31.571139236211696</v>
      </c>
      <c r="C47" s="86">
        <v>1</v>
      </c>
      <c r="D47" s="86">
        <v>2</v>
      </c>
      <c r="E47" s="87">
        <f>(B47*C47*D47)</f>
        <v>63.142278472423392</v>
      </c>
      <c r="F47" s="86" t="s">
        <v>295</v>
      </c>
      <c r="G47" s="86" t="s">
        <v>295</v>
      </c>
      <c r="H47" s="86" t="s">
        <v>295</v>
      </c>
      <c r="I47" s="4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4.25" customHeight="1">
      <c r="A48" s="85" t="s">
        <v>314</v>
      </c>
      <c r="B48" s="86" t="s">
        <v>295</v>
      </c>
      <c r="C48" s="86" t="s">
        <v>295</v>
      </c>
      <c r="D48" s="86" t="s">
        <v>295</v>
      </c>
      <c r="E48" s="86" t="s">
        <v>295</v>
      </c>
      <c r="F48" s="86" t="s">
        <v>295</v>
      </c>
      <c r="G48" s="86" t="s">
        <v>295</v>
      </c>
      <c r="H48" s="87">
        <f>SUM($H$30:$H$45)</f>
        <v>1116.2533858333336</v>
      </c>
      <c r="I48" s="4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71.25">
      <c r="A49" s="83" t="s">
        <v>309</v>
      </c>
      <c r="B49" s="75" t="s">
        <v>297</v>
      </c>
      <c r="C49" s="75" t="s">
        <v>298</v>
      </c>
      <c r="D49" s="75" t="s">
        <v>299</v>
      </c>
      <c r="E49" s="75" t="s">
        <v>293</v>
      </c>
      <c r="F49" s="42"/>
      <c r="G49" s="42"/>
      <c r="H49" s="42"/>
      <c r="I49" s="4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14.25" customHeight="1">
      <c r="A50" s="85" t="s">
        <v>300</v>
      </c>
      <c r="B50" s="86">
        <f>B23</f>
        <v>32.655666666666669</v>
      </c>
      <c r="C50" s="86">
        <f>C23</f>
        <v>0.51</v>
      </c>
      <c r="D50" s="86">
        <v>20.8</v>
      </c>
      <c r="E50" s="87">
        <f>B50+C50*D50</f>
        <v>43.263666666666666</v>
      </c>
      <c r="F50" s="42"/>
      <c r="G50" s="42"/>
      <c r="H50" s="42"/>
      <c r="I50" s="42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78.75" customHeight="1">
      <c r="A51" s="83" t="s">
        <v>309</v>
      </c>
      <c r="B51" s="75" t="s">
        <v>301</v>
      </c>
      <c r="C51" s="75" t="s">
        <v>302</v>
      </c>
      <c r="D51" s="75" t="s">
        <v>303</v>
      </c>
      <c r="E51" s="75" t="s">
        <v>315</v>
      </c>
      <c r="F51" s="75" t="s">
        <v>316</v>
      </c>
      <c r="G51" s="75" t="s">
        <v>442</v>
      </c>
      <c r="H51" s="75" t="s">
        <v>317</v>
      </c>
      <c r="I51" s="75" t="s">
        <v>318</v>
      </c>
      <c r="J51" s="31"/>
      <c r="K51" s="204" t="s">
        <v>319</v>
      </c>
      <c r="L51" s="205"/>
      <c r="M51" s="205"/>
      <c r="N51" s="205"/>
      <c r="O51" s="205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ht="14.25" customHeight="1">
      <c r="A52" s="77" t="s">
        <v>320</v>
      </c>
      <c r="B52" s="51">
        <f>E46</f>
        <v>173.48341010298327</v>
      </c>
      <c r="C52" s="51">
        <f>E47</f>
        <v>63.142278472423392</v>
      </c>
      <c r="D52" s="51">
        <f>E50</f>
        <v>43.263666666666666</v>
      </c>
      <c r="E52" s="51">
        <f>H48</f>
        <v>1116.2533858333336</v>
      </c>
      <c r="F52" s="51">
        <f>(B52+C52+D52+E52)*3</f>
        <v>4188.4282232262203</v>
      </c>
      <c r="G52" s="51">
        <f>F52*25.12%</f>
        <v>1052.1331696744267</v>
      </c>
      <c r="H52" s="51">
        <f>F52+G52</f>
        <v>5240.5613929006468</v>
      </c>
      <c r="I52" s="51">
        <f>(H52/30)</f>
        <v>174.68537976335489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ht="14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31"/>
      <c r="N53" s="31"/>
      <c r="O53" s="31"/>
      <c r="P53" s="31"/>
      <c r="Q53" s="31"/>
      <c r="R53" s="93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ht="14.25" customHeight="1">
      <c r="A54" s="236" t="s">
        <v>409</v>
      </c>
      <c r="B54" s="237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ht="60">
      <c r="A55" s="139" t="s">
        <v>265</v>
      </c>
      <c r="B55" s="138" t="s">
        <v>321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ht="14.25" customHeight="1">
      <c r="A56" s="77" t="s">
        <v>322</v>
      </c>
      <c r="B56" s="94">
        <f>H25</f>
        <v>87.283454148108007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ht="14.25" customHeight="1">
      <c r="A57" s="77" t="s">
        <v>323</v>
      </c>
      <c r="B57" s="94">
        <f>I52</f>
        <v>174.68537976335489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ht="14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ht="14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14.2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ht="14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4.2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ht="14.2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ht="14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ht="14.2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4.2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ht="14.2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ht="14.2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ht="14.2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ht="14.2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ht="14.2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1:31" ht="14.2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ht="14.2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1:31" ht="14.2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ht="14.2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ht="14.2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ht="14.2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4.2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ht="14.2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ht="14.2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31" ht="14.2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ht="14.2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ht="14.2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ht="14.2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ht="14.2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ht="14.2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ht="14.2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14.2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ht="14.2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ht="14.2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ht="14.2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ht="14.2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ht="14.2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ht="14.2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ht="14.2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ht="14.2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31" ht="14.2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ht="14.2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ht="14.2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ht="14.2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ht="14.2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ht="14.2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4.2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t="14.2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t="14.2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ht="14.2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ht="14.2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ht="14.2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ht="14.2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4.2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ht="14.2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ht="14.2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ht="14.2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ht="14.2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ht="14.2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ht="14.2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ht="14.2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ht="14.2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ht="14.2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ht="14.2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ht="14.2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ht="14.2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ht="14.2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ht="14.2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ht="14.2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ht="14.2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ht="14.2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ht="14.2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ht="14.2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ht="14.2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ht="14.2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ht="14.2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ht="14.2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ht="14.2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ht="14.2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4.2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ht="14.2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ht="14.2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ht="14.2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ht="14.2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ht="14.2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ht="14.2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ht="14.2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ht="14.2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31" ht="14.2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ht="14.2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31" ht="14.2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31" ht="14.2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31" ht="14.2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31" ht="14.2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31" ht="14.2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31" ht="14.2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1:31" ht="14.2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1" ht="14.2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1" ht="14.2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1" ht="14.2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1" ht="14.2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1" ht="14.2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1" ht="14.2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1:31" ht="14.2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1:31" ht="14.2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1:31" ht="14.2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1:31" ht="14.2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1:31" ht="14.2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1:31" ht="14.2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1:31" ht="14.2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1:31" ht="14.2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</row>
    <row r="168" spans="1:31" ht="14.2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  <row r="169" spans="1:31" ht="14.2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  <row r="170" spans="1:31" ht="14.2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ht="14.2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  <row r="172" spans="1:31" ht="14.2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  <row r="173" spans="1:31" ht="14.2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</row>
    <row r="174" spans="1:31" ht="14.2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  <row r="175" spans="1:31" ht="14.2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  <row r="176" spans="1:31" ht="14.2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</row>
    <row r="177" spans="1:31" ht="14.2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  <row r="178" spans="1:31" ht="14.2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1:31" ht="14.2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  <row r="180" spans="1:31" ht="14.2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  <row r="181" spans="1:31" ht="14.2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  <row r="182" spans="1:31" ht="14.2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  <row r="183" spans="1:31" ht="14.2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</row>
    <row r="184" spans="1:31" ht="14.2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</row>
    <row r="185" spans="1:31" ht="14.2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  <row r="186" spans="1:31" ht="14.2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  <row r="187" spans="1:31" ht="14.2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  <row r="188" spans="1:31" ht="14.2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</row>
    <row r="189" spans="1:31" ht="14.2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  <row r="190" spans="1:31" ht="14.2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</row>
    <row r="191" spans="1:31" ht="14.2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  <row r="192" spans="1:31" ht="14.2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  <row r="193" spans="1:31" ht="14.2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</row>
    <row r="194" spans="1:31" ht="14.2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  <row r="195" spans="1:31" ht="14.2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1:31" ht="14.2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  <row r="197" spans="1:31" ht="14.2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1" ht="14.2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  <row r="199" spans="1:31" ht="14.2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  <row r="200" spans="1:31" ht="14.2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</row>
    <row r="201" spans="1:31" ht="14.2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  <row r="202" spans="1:31" ht="14.2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  <row r="203" spans="1:31" ht="14.2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  <row r="204" spans="1:31" ht="14.2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  <row r="205" spans="1:31" ht="14.2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</row>
    <row r="206" spans="1:31" ht="14.2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</row>
    <row r="207" spans="1:31" ht="14.2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</row>
    <row r="208" spans="1:31" ht="14.2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</row>
    <row r="209" spans="1:31" ht="14.2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</row>
    <row r="210" spans="1:31" ht="14.2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</row>
    <row r="211" spans="1:31" ht="14.2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:31" ht="14.2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  <row r="213" spans="1:31" ht="14.2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</row>
    <row r="214" spans="1:31" ht="14.2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  <row r="215" spans="1:31" ht="14.2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</row>
    <row r="216" spans="1:31" ht="14.2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</row>
    <row r="217" spans="1:31" ht="14.2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</row>
    <row r="218" spans="1:31" ht="14.2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1:31" ht="14.2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  <row r="220" spans="1:31" ht="14.2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</row>
    <row r="221" spans="1:31" ht="14.2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</row>
    <row r="222" spans="1:31" ht="14.2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</row>
    <row r="223" spans="1:31" ht="14.2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  <row r="224" spans="1:31" ht="14.2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</row>
    <row r="225" spans="1:31" ht="14.2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</row>
    <row r="226" spans="1:31" ht="14.2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</row>
    <row r="227" spans="1:31" ht="14.2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  <row r="228" spans="1:31" ht="14.2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</row>
    <row r="229" spans="1:31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</row>
    <row r="230" spans="1:31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</row>
    <row r="231" spans="1: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  <row r="232" spans="1:31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</row>
    <row r="233" spans="1:31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</row>
    <row r="234" spans="1:31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</row>
    <row r="235" spans="1:31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</row>
    <row r="236" spans="1:31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</row>
    <row r="237" spans="1:31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</row>
    <row r="238" spans="1:31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  <row r="239" spans="1:31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</row>
    <row r="240" spans="1:31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</row>
    <row r="241" spans="1:3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</row>
    <row r="242" spans="1:31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</row>
    <row r="243" spans="1:31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</row>
    <row r="244" spans="1:31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</row>
    <row r="245" spans="1:31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1:31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  <row r="247" spans="1:31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</row>
    <row r="248" spans="1:31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  <row r="249" spans="1:31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</row>
    <row r="250" spans="1:31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</row>
    <row r="251" spans="1:3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</row>
    <row r="252" spans="1:31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</row>
    <row r="253" spans="1:31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</row>
    <row r="254" spans="1:31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</row>
    <row r="255" spans="1:31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</row>
    <row r="256" spans="1:31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</row>
    <row r="257" spans="1:31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  <row r="258" spans="1:31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  <row r="259" spans="1:31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</row>
    <row r="260" spans="1:31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</row>
    <row r="261" spans="1:3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</row>
    <row r="262" spans="1:31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</row>
    <row r="263" spans="1:31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</row>
    <row r="264" spans="1:31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</row>
    <row r="265" spans="1:31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</row>
    <row r="266" spans="1:31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</row>
    <row r="267" spans="1:31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</row>
    <row r="268" spans="1:31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</row>
    <row r="269" spans="1:31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  <row r="270" spans="1:31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</row>
    <row r="271" spans="1:3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</row>
    <row r="272" spans="1:31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</row>
    <row r="273" spans="1:31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  <row r="274" spans="1:31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</row>
    <row r="275" spans="1:31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</row>
    <row r="276" spans="1:31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</row>
    <row r="277" spans="1:31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</row>
    <row r="278" spans="1:31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</row>
    <row r="279" spans="1:31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</row>
    <row r="280" spans="1:31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</row>
    <row r="281" spans="1:3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</row>
    <row r="282" spans="1:31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</row>
    <row r="283" spans="1:31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</row>
    <row r="284" spans="1:31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</row>
    <row r="285" spans="1:31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</row>
    <row r="286" spans="1:31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</row>
    <row r="287" spans="1:31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</row>
    <row r="288" spans="1:31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</row>
    <row r="289" spans="1:31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</row>
    <row r="290" spans="1:31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</row>
    <row r="291" spans="1:3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</row>
    <row r="292" spans="1:31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</row>
    <row r="293" spans="1:31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</row>
    <row r="294" spans="1:31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</row>
    <row r="295" spans="1:31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</row>
    <row r="296" spans="1:31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</row>
    <row r="297" spans="1:31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</row>
    <row r="298" spans="1:31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</row>
    <row r="299" spans="1:31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</row>
    <row r="300" spans="1:31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</row>
    <row r="301" spans="1:3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</row>
    <row r="302" spans="1:31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</row>
    <row r="303" spans="1:31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</row>
    <row r="304" spans="1:31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</row>
    <row r="305" spans="1:31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</row>
    <row r="306" spans="1:31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</row>
    <row r="307" spans="1:31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</row>
    <row r="308" spans="1:31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</row>
    <row r="309" spans="1:31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</row>
    <row r="310" spans="1:31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</row>
    <row r="311" spans="1:3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</row>
    <row r="312" spans="1:31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</row>
    <row r="313" spans="1:31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</row>
    <row r="314" spans="1:31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</row>
    <row r="315" spans="1:31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</row>
    <row r="316" spans="1:31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</row>
    <row r="317" spans="1:31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</row>
    <row r="318" spans="1:31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</row>
    <row r="319" spans="1:31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</row>
    <row r="320" spans="1:31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  <row r="321" spans="1:3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  <row r="322" spans="1:31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</row>
    <row r="323" spans="1:31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</row>
    <row r="324" spans="1:31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</row>
    <row r="325" spans="1:31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</row>
    <row r="326" spans="1:31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</row>
    <row r="327" spans="1:31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</row>
    <row r="328" spans="1:31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</row>
    <row r="329" spans="1:31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</row>
    <row r="330" spans="1:31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</row>
    <row r="331" spans="1: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  <row r="332" spans="1:31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</row>
    <row r="333" spans="1:31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</row>
    <row r="334" spans="1:31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</row>
    <row r="335" spans="1:31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</row>
    <row r="336" spans="1:31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</row>
    <row r="337" spans="1:31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</row>
    <row r="338" spans="1:31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</row>
    <row r="339" spans="1:31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</row>
    <row r="340" spans="1:31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</row>
    <row r="341" spans="1:3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  <row r="342" spans="1:31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</row>
    <row r="343" spans="1:31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</row>
    <row r="344" spans="1:31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</row>
    <row r="345" spans="1:31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</row>
    <row r="346" spans="1:31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  <row r="347" spans="1:31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  <row r="348" spans="1:31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</row>
    <row r="349" spans="1:31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</row>
    <row r="350" spans="1:31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</row>
    <row r="351" spans="1:3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</row>
    <row r="352" spans="1:31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1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:31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:31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</row>
    <row r="356" spans="1:31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</row>
    <row r="357" spans="1:31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</row>
    <row r="358" spans="1:31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</row>
    <row r="359" spans="1:31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</row>
    <row r="360" spans="1:31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</row>
    <row r="361" spans="1:3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</row>
    <row r="362" spans="1:31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</row>
    <row r="363" spans="1:31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</row>
    <row r="364" spans="1:31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</row>
    <row r="365" spans="1:31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</row>
    <row r="366" spans="1:31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</row>
    <row r="367" spans="1:31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</row>
    <row r="368" spans="1:31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</row>
    <row r="369" spans="1:31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</row>
    <row r="370" spans="1:31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</row>
    <row r="371" spans="1:3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</row>
    <row r="372" spans="1:31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</row>
    <row r="373" spans="1:31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</row>
    <row r="374" spans="1:31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</row>
    <row r="375" spans="1:31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</row>
    <row r="376" spans="1:31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</row>
    <row r="377" spans="1:31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</row>
    <row r="378" spans="1:31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</row>
    <row r="379" spans="1:31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</row>
    <row r="380" spans="1:31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</row>
    <row r="381" spans="1:3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</row>
    <row r="382" spans="1:31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</row>
    <row r="383" spans="1:31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</row>
    <row r="384" spans="1:31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</row>
    <row r="385" spans="1:31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</row>
    <row r="386" spans="1:31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</row>
    <row r="387" spans="1:31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</row>
    <row r="388" spans="1:31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</row>
    <row r="389" spans="1:31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</row>
    <row r="390" spans="1:31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</row>
    <row r="391" spans="1:3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</row>
    <row r="392" spans="1:31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</row>
    <row r="393" spans="1:31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</row>
    <row r="394" spans="1:31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</row>
    <row r="395" spans="1:31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</row>
    <row r="396" spans="1:31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</row>
    <row r="397" spans="1:31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</row>
    <row r="398" spans="1:31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</row>
    <row r="399" spans="1:31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</row>
    <row r="400" spans="1:31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</row>
    <row r="401" spans="1:3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</row>
    <row r="402" spans="1:31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</row>
    <row r="403" spans="1:31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</row>
    <row r="404" spans="1:31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</row>
    <row r="405" spans="1:31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</row>
    <row r="406" spans="1:31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</row>
    <row r="407" spans="1:31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</row>
    <row r="408" spans="1:31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</row>
    <row r="409" spans="1:31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</row>
    <row r="410" spans="1:31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</row>
    <row r="411" spans="1:3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</row>
    <row r="412" spans="1:31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</row>
    <row r="413" spans="1:31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</row>
    <row r="414" spans="1:31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</row>
    <row r="415" spans="1:31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</row>
    <row r="416" spans="1:31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</row>
    <row r="417" spans="1:31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</row>
    <row r="418" spans="1:31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</row>
    <row r="419" spans="1:31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</row>
    <row r="420" spans="1:31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</row>
    <row r="421" spans="1:3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</row>
    <row r="422" spans="1:31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</row>
    <row r="423" spans="1:31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</row>
    <row r="424" spans="1:31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</row>
    <row r="425" spans="1:31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</row>
    <row r="426" spans="1:31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</row>
    <row r="427" spans="1:31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</row>
    <row r="428" spans="1:31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</row>
    <row r="429" spans="1:31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</row>
    <row r="430" spans="1:31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</row>
    <row r="431" spans="1: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</row>
    <row r="432" spans="1:31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</row>
    <row r="433" spans="1:31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</row>
    <row r="434" spans="1:31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</row>
    <row r="435" spans="1:31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</row>
    <row r="436" spans="1:31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</row>
    <row r="437" spans="1:31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</row>
    <row r="438" spans="1:31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</row>
    <row r="439" spans="1:31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</row>
    <row r="440" spans="1:31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</row>
    <row r="441" spans="1:3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</row>
    <row r="442" spans="1:31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</row>
    <row r="443" spans="1:31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</row>
    <row r="444" spans="1:31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</row>
    <row r="445" spans="1:31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</row>
    <row r="446" spans="1:31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</row>
    <row r="447" spans="1:31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</row>
    <row r="448" spans="1:31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</row>
    <row r="449" spans="1:31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</row>
    <row r="450" spans="1:31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</row>
    <row r="451" spans="1:3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</row>
    <row r="452" spans="1:31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</row>
    <row r="453" spans="1:31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</row>
    <row r="454" spans="1:31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</row>
    <row r="455" spans="1:31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</row>
    <row r="456" spans="1:31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</row>
    <row r="457" spans="1:31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</row>
    <row r="458" spans="1:31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</row>
    <row r="459" spans="1:31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</row>
    <row r="460" spans="1:31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</row>
    <row r="461" spans="1:3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</row>
    <row r="462" spans="1:31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</row>
    <row r="463" spans="1:31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</row>
    <row r="464" spans="1:31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</row>
    <row r="465" spans="1:31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</row>
    <row r="466" spans="1:31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</row>
    <row r="467" spans="1:31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</row>
    <row r="468" spans="1:31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</row>
    <row r="469" spans="1:31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</row>
    <row r="470" spans="1:31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</row>
    <row r="471" spans="1:3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</row>
    <row r="472" spans="1:31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</row>
    <row r="473" spans="1:31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</row>
    <row r="474" spans="1:31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</row>
    <row r="475" spans="1:31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</row>
    <row r="476" spans="1:31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  <row r="477" spans="1:31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</row>
    <row r="478" spans="1:31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</row>
    <row r="479" spans="1:31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</row>
    <row r="480" spans="1:31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</row>
    <row r="481" spans="1:3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</row>
    <row r="482" spans="1:31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</row>
    <row r="483" spans="1:31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</row>
    <row r="484" spans="1:31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</row>
    <row r="485" spans="1:31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</row>
    <row r="486" spans="1:31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</row>
    <row r="487" spans="1:31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</row>
    <row r="488" spans="1:31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</row>
    <row r="489" spans="1:31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</row>
    <row r="490" spans="1:31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</row>
    <row r="491" spans="1:3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</row>
    <row r="492" spans="1:31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</row>
    <row r="493" spans="1:31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</row>
    <row r="494" spans="1:31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</row>
    <row r="495" spans="1:31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</row>
    <row r="496" spans="1:31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</row>
    <row r="497" spans="1:31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</row>
    <row r="498" spans="1:31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</row>
    <row r="499" spans="1:31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</row>
    <row r="500" spans="1:31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</row>
    <row r="501" spans="1:3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</row>
    <row r="502" spans="1:31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</row>
    <row r="503" spans="1:31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</row>
    <row r="504" spans="1:31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</row>
    <row r="505" spans="1:31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</row>
    <row r="506" spans="1:31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</row>
    <row r="507" spans="1:31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</row>
    <row r="508" spans="1:31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</row>
    <row r="509" spans="1:31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</row>
    <row r="510" spans="1:31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</row>
    <row r="511" spans="1:3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</row>
    <row r="512" spans="1:31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</row>
    <row r="513" spans="1:31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</row>
    <row r="514" spans="1:31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</row>
    <row r="515" spans="1:31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</row>
    <row r="516" spans="1:31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</row>
    <row r="517" spans="1:31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</row>
    <row r="518" spans="1:31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</row>
    <row r="519" spans="1:31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</row>
    <row r="520" spans="1:31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</row>
    <row r="521" spans="1:3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</row>
    <row r="522" spans="1:31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</row>
    <row r="523" spans="1:31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  <row r="524" spans="1:31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</row>
    <row r="525" spans="1:31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</row>
    <row r="526" spans="1:31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</row>
    <row r="527" spans="1:31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</row>
    <row r="528" spans="1:31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</row>
    <row r="529" spans="1:31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</row>
    <row r="530" spans="1:31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</row>
    <row r="531" spans="1: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</row>
    <row r="532" spans="1:31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</row>
    <row r="533" spans="1:31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</row>
    <row r="534" spans="1:31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</row>
    <row r="535" spans="1:31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</row>
    <row r="536" spans="1:31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</row>
    <row r="537" spans="1:31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</row>
    <row r="538" spans="1:31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</row>
    <row r="539" spans="1:31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</row>
    <row r="540" spans="1:31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</row>
    <row r="541" spans="1:3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</row>
    <row r="542" spans="1:31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</row>
    <row r="543" spans="1:31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</row>
    <row r="544" spans="1:31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</row>
    <row r="545" spans="1:31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</row>
    <row r="546" spans="1:31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</row>
    <row r="547" spans="1:31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</row>
    <row r="548" spans="1:31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</row>
    <row r="549" spans="1:31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</row>
    <row r="550" spans="1:31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</row>
    <row r="551" spans="1:3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</row>
    <row r="552" spans="1:31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</row>
    <row r="553" spans="1:31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</row>
    <row r="554" spans="1:31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</row>
    <row r="555" spans="1:31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</row>
    <row r="556" spans="1:31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</row>
    <row r="557" spans="1:31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</row>
    <row r="558" spans="1:31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</row>
    <row r="559" spans="1:31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</row>
    <row r="560" spans="1:31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</row>
    <row r="561" spans="1:3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</row>
    <row r="562" spans="1:31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</row>
    <row r="563" spans="1:31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</row>
    <row r="564" spans="1:31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</row>
    <row r="565" spans="1:31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</row>
    <row r="566" spans="1:31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</row>
    <row r="567" spans="1:31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</row>
    <row r="568" spans="1:31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</row>
    <row r="569" spans="1:31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</row>
    <row r="570" spans="1:31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</row>
    <row r="571" spans="1:3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</row>
    <row r="572" spans="1:31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</row>
    <row r="573" spans="1:31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</row>
    <row r="574" spans="1:31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</row>
    <row r="575" spans="1:31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</row>
    <row r="576" spans="1:31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</row>
    <row r="577" spans="1:31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</row>
    <row r="578" spans="1:31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</row>
    <row r="579" spans="1:31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</row>
    <row r="580" spans="1:31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</row>
    <row r="581" spans="1:3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</row>
    <row r="582" spans="1:31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</row>
    <row r="583" spans="1:31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</row>
    <row r="584" spans="1:31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</row>
    <row r="585" spans="1:31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</row>
    <row r="586" spans="1:31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</row>
    <row r="587" spans="1:31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</row>
    <row r="588" spans="1:31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</row>
    <row r="589" spans="1:31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</row>
    <row r="590" spans="1:31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</row>
    <row r="591" spans="1:3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</row>
    <row r="592" spans="1:31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</row>
    <row r="593" spans="1:31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</row>
    <row r="594" spans="1:31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</row>
    <row r="595" spans="1:31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</row>
    <row r="596" spans="1:31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</row>
    <row r="597" spans="1:31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</row>
    <row r="598" spans="1:31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</row>
    <row r="599" spans="1:31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</row>
    <row r="600" spans="1:31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</row>
    <row r="601" spans="1:3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</row>
    <row r="602" spans="1:31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</row>
    <row r="603" spans="1:31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</row>
    <row r="604" spans="1:31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</row>
    <row r="605" spans="1:31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</row>
    <row r="606" spans="1:31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</row>
    <row r="607" spans="1:31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</row>
    <row r="608" spans="1:31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</row>
    <row r="609" spans="1:31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</row>
    <row r="610" spans="1:31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</row>
    <row r="611" spans="1:3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</row>
    <row r="612" spans="1:31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</row>
    <row r="613" spans="1:31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</row>
    <row r="614" spans="1:31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</row>
    <row r="615" spans="1:31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</row>
    <row r="616" spans="1:31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</row>
    <row r="617" spans="1:31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</row>
    <row r="618" spans="1:31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</row>
    <row r="619" spans="1:31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</row>
    <row r="620" spans="1:31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</row>
    <row r="621" spans="1:3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</row>
    <row r="622" spans="1:31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</row>
    <row r="623" spans="1:31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</row>
    <row r="624" spans="1:31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</row>
    <row r="625" spans="1:31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</row>
    <row r="626" spans="1:31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</row>
    <row r="627" spans="1:31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</row>
    <row r="628" spans="1:31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</row>
    <row r="629" spans="1:31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</row>
    <row r="630" spans="1:31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</row>
    <row r="631" spans="1: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</row>
    <row r="632" spans="1:31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</row>
    <row r="633" spans="1:31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</row>
    <row r="634" spans="1:31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</row>
    <row r="635" spans="1:31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</row>
    <row r="636" spans="1:31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</row>
    <row r="637" spans="1:31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</row>
    <row r="638" spans="1:31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</row>
    <row r="639" spans="1:31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</row>
    <row r="640" spans="1:31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</row>
    <row r="641" spans="1:3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</row>
    <row r="642" spans="1:31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</row>
    <row r="643" spans="1:31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</row>
    <row r="644" spans="1:31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</row>
    <row r="645" spans="1:31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</row>
    <row r="646" spans="1:31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</row>
    <row r="647" spans="1:31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</row>
    <row r="648" spans="1:31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</row>
    <row r="649" spans="1:31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</row>
    <row r="650" spans="1:31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</row>
    <row r="651" spans="1:3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</row>
    <row r="652" spans="1:31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</row>
    <row r="653" spans="1:31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</row>
    <row r="654" spans="1:31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</row>
    <row r="655" spans="1:31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</row>
    <row r="656" spans="1:31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</row>
    <row r="657" spans="1:31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</row>
    <row r="658" spans="1:31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</row>
    <row r="659" spans="1:31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</row>
    <row r="660" spans="1:31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</row>
    <row r="661" spans="1:3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</row>
    <row r="662" spans="1:31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</row>
    <row r="663" spans="1:31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</row>
    <row r="664" spans="1:31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</row>
    <row r="665" spans="1:31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</row>
    <row r="666" spans="1:31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</row>
    <row r="667" spans="1:31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</row>
    <row r="668" spans="1:31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</row>
    <row r="669" spans="1:31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</row>
    <row r="670" spans="1:31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</row>
    <row r="671" spans="1:3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</row>
    <row r="672" spans="1:31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</row>
    <row r="673" spans="1:31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</row>
    <row r="674" spans="1:31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</row>
    <row r="675" spans="1:31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</row>
    <row r="676" spans="1:31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</row>
    <row r="677" spans="1:31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</row>
    <row r="678" spans="1:31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</row>
    <row r="679" spans="1:31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</row>
    <row r="680" spans="1:31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</row>
    <row r="681" spans="1:3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</row>
    <row r="682" spans="1:31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</row>
    <row r="683" spans="1:31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</row>
    <row r="684" spans="1:31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</row>
    <row r="685" spans="1:31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</row>
    <row r="686" spans="1:31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</row>
    <row r="687" spans="1:31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</row>
    <row r="688" spans="1:31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</row>
    <row r="689" spans="1:31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</row>
    <row r="690" spans="1:31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</row>
    <row r="691" spans="1:3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</row>
    <row r="692" spans="1:31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</row>
    <row r="693" spans="1:31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</row>
    <row r="694" spans="1:31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</row>
    <row r="695" spans="1:31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</row>
    <row r="696" spans="1:31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</row>
    <row r="697" spans="1:31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</row>
    <row r="698" spans="1:31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</row>
    <row r="699" spans="1:31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</row>
    <row r="700" spans="1:31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</row>
    <row r="701" spans="1:3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</row>
    <row r="702" spans="1:31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</row>
    <row r="703" spans="1:31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</row>
    <row r="704" spans="1:31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</row>
    <row r="705" spans="1:31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</row>
    <row r="706" spans="1:31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</row>
    <row r="707" spans="1:31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</row>
    <row r="708" spans="1:31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</row>
    <row r="709" spans="1:31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</row>
    <row r="710" spans="1:31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</row>
    <row r="711" spans="1:3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</row>
    <row r="712" spans="1:31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</row>
    <row r="713" spans="1:31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</row>
    <row r="714" spans="1:31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</row>
    <row r="715" spans="1:31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</row>
    <row r="716" spans="1:31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</row>
    <row r="717" spans="1:31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</row>
    <row r="718" spans="1:31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</row>
    <row r="719" spans="1:31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</row>
    <row r="720" spans="1:31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</row>
    <row r="721" spans="1:3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</row>
    <row r="722" spans="1:31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</row>
    <row r="723" spans="1:31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</row>
    <row r="724" spans="1:31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</row>
    <row r="725" spans="1:31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</row>
    <row r="726" spans="1:31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</row>
    <row r="727" spans="1:31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</row>
    <row r="728" spans="1:31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</row>
    <row r="729" spans="1:31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</row>
    <row r="730" spans="1:31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</row>
    <row r="731" spans="1: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</row>
    <row r="732" spans="1:31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</row>
    <row r="733" spans="1:31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</row>
    <row r="734" spans="1:31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</row>
    <row r="735" spans="1:31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</row>
    <row r="736" spans="1:31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</row>
    <row r="737" spans="1:31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</row>
    <row r="738" spans="1:31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</row>
    <row r="739" spans="1:31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</row>
    <row r="740" spans="1:31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</row>
    <row r="741" spans="1:3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</row>
    <row r="742" spans="1:31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</row>
    <row r="743" spans="1:31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</row>
    <row r="744" spans="1:31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</row>
    <row r="745" spans="1:31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</row>
    <row r="746" spans="1:31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</row>
    <row r="747" spans="1:31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</row>
    <row r="748" spans="1:31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</row>
    <row r="749" spans="1:31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</row>
    <row r="750" spans="1:31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</row>
    <row r="751" spans="1:3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</row>
    <row r="752" spans="1:31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</row>
    <row r="753" spans="1:31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</row>
    <row r="754" spans="1:31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</row>
    <row r="755" spans="1:31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</row>
    <row r="756" spans="1:31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</row>
    <row r="757" spans="1:31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</row>
    <row r="758" spans="1:31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</row>
    <row r="759" spans="1:31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</row>
    <row r="760" spans="1:31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</row>
    <row r="761" spans="1:3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</row>
    <row r="762" spans="1:31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</row>
    <row r="763" spans="1:31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</row>
    <row r="764" spans="1:31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</row>
    <row r="765" spans="1:31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</row>
    <row r="766" spans="1:31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</row>
    <row r="767" spans="1:31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</row>
    <row r="768" spans="1:31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</row>
    <row r="769" spans="1:31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</row>
    <row r="770" spans="1:31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</row>
    <row r="771" spans="1:3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</row>
    <row r="772" spans="1:31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</row>
    <row r="773" spans="1:31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</row>
    <row r="774" spans="1:31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</row>
    <row r="775" spans="1:31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</row>
    <row r="776" spans="1:31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</row>
    <row r="777" spans="1:31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</row>
    <row r="778" spans="1:31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</row>
    <row r="779" spans="1:31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</row>
    <row r="780" spans="1:31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</row>
    <row r="781" spans="1:3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</row>
    <row r="782" spans="1:31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</row>
    <row r="783" spans="1:31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</row>
    <row r="784" spans="1:31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</row>
    <row r="785" spans="1:31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</row>
    <row r="786" spans="1:31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</row>
    <row r="787" spans="1:31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</row>
    <row r="788" spans="1:31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</row>
    <row r="789" spans="1:31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</row>
    <row r="790" spans="1:31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</row>
    <row r="791" spans="1:3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</row>
    <row r="792" spans="1:31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</row>
    <row r="793" spans="1:31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</row>
    <row r="794" spans="1:31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</row>
    <row r="795" spans="1:31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</row>
    <row r="796" spans="1:31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</row>
    <row r="797" spans="1:31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</row>
    <row r="798" spans="1:31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</row>
    <row r="799" spans="1:31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</row>
    <row r="800" spans="1:31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</row>
    <row r="801" spans="1:3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</row>
    <row r="802" spans="1:31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</row>
    <row r="803" spans="1:31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</row>
    <row r="804" spans="1:31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</row>
    <row r="805" spans="1:31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</row>
    <row r="806" spans="1:31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</row>
    <row r="807" spans="1:31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</row>
    <row r="808" spans="1:31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</row>
    <row r="809" spans="1:31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</row>
    <row r="810" spans="1:31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</row>
    <row r="811" spans="1:3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</row>
    <row r="812" spans="1:31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</row>
    <row r="813" spans="1:31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</row>
    <row r="814" spans="1:31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</row>
    <row r="815" spans="1:31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</row>
    <row r="816" spans="1:31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</row>
    <row r="817" spans="1:31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</row>
    <row r="818" spans="1:31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</row>
    <row r="819" spans="1:31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</row>
    <row r="820" spans="1:31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</row>
    <row r="821" spans="1:3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</row>
    <row r="822" spans="1:31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</row>
    <row r="823" spans="1:31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</row>
    <row r="824" spans="1:31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</row>
    <row r="825" spans="1:31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</row>
    <row r="826" spans="1:31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</row>
    <row r="827" spans="1:31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</row>
    <row r="828" spans="1:31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</row>
    <row r="829" spans="1:31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</row>
    <row r="830" spans="1:31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</row>
    <row r="831" spans="1: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</row>
    <row r="832" spans="1:31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</row>
    <row r="833" spans="1:31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</row>
    <row r="834" spans="1:31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</row>
    <row r="835" spans="1:31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</row>
    <row r="836" spans="1:31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</row>
    <row r="837" spans="1:31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</row>
    <row r="838" spans="1:31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</row>
    <row r="839" spans="1:31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</row>
    <row r="840" spans="1:31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</row>
    <row r="841" spans="1:3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</row>
    <row r="842" spans="1:31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</row>
    <row r="843" spans="1:31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</row>
    <row r="844" spans="1:31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</row>
    <row r="845" spans="1:31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</row>
    <row r="846" spans="1:31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</row>
    <row r="847" spans="1:31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</row>
    <row r="848" spans="1:31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</row>
    <row r="849" spans="1:31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</row>
    <row r="850" spans="1:31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</row>
    <row r="851" spans="1:3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</row>
    <row r="852" spans="1:31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</row>
    <row r="853" spans="1:31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</row>
    <row r="854" spans="1:31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</row>
    <row r="855" spans="1:31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</row>
    <row r="856" spans="1:31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</row>
    <row r="857" spans="1:31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</row>
    <row r="858" spans="1:31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</row>
    <row r="859" spans="1:31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</row>
    <row r="860" spans="1:31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</row>
    <row r="861" spans="1:3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</row>
    <row r="862" spans="1:31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</row>
    <row r="863" spans="1:31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</row>
    <row r="864" spans="1:31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</row>
    <row r="865" spans="1:31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</row>
    <row r="866" spans="1:31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</row>
    <row r="867" spans="1:31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</row>
    <row r="868" spans="1:31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</row>
    <row r="869" spans="1:31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</row>
    <row r="870" spans="1:31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</row>
    <row r="871" spans="1:3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</row>
    <row r="872" spans="1:31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</row>
    <row r="873" spans="1:31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</row>
    <row r="874" spans="1:31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</row>
    <row r="875" spans="1:31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</row>
    <row r="876" spans="1:31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</row>
    <row r="877" spans="1:31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</row>
    <row r="878" spans="1:31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</row>
    <row r="879" spans="1:31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</row>
    <row r="880" spans="1:31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</row>
    <row r="881" spans="1:3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</row>
    <row r="882" spans="1:31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</row>
    <row r="883" spans="1:31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</row>
    <row r="884" spans="1:31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</row>
    <row r="885" spans="1:31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</row>
    <row r="886" spans="1:31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</row>
    <row r="887" spans="1:31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</row>
    <row r="888" spans="1:31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</row>
    <row r="889" spans="1:31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</row>
    <row r="890" spans="1:31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</row>
    <row r="891" spans="1:3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</row>
    <row r="892" spans="1:31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</row>
    <row r="893" spans="1:31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</row>
    <row r="894" spans="1:31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</row>
    <row r="895" spans="1:31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</row>
    <row r="896" spans="1:31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</row>
    <row r="897" spans="1:31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</row>
    <row r="898" spans="1:31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</row>
    <row r="899" spans="1:31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</row>
    <row r="900" spans="1:31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</row>
    <row r="901" spans="1:3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</row>
    <row r="902" spans="1:31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</row>
    <row r="903" spans="1:31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</row>
    <row r="904" spans="1:31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</row>
    <row r="905" spans="1:31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</row>
    <row r="906" spans="1:31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</row>
    <row r="907" spans="1:31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</row>
    <row r="908" spans="1:31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</row>
    <row r="909" spans="1:31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</row>
    <row r="910" spans="1:31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</row>
    <row r="911" spans="1:3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</row>
    <row r="912" spans="1:31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</row>
    <row r="913" spans="1:31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</row>
    <row r="914" spans="1:31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</row>
    <row r="915" spans="1:31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</row>
    <row r="916" spans="1:31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</row>
    <row r="917" spans="1:31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</row>
    <row r="918" spans="1:31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</row>
    <row r="919" spans="1:31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</row>
    <row r="920" spans="1:31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</row>
    <row r="921" spans="1:3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</row>
    <row r="922" spans="1:31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</row>
    <row r="923" spans="1:31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</row>
    <row r="924" spans="1:31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</row>
    <row r="925" spans="1:31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</row>
    <row r="926" spans="1:31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</row>
    <row r="927" spans="1:31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</row>
    <row r="928" spans="1:31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</row>
    <row r="929" spans="1:31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</row>
    <row r="930" spans="1:31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</row>
    <row r="931" spans="1: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</row>
    <row r="932" spans="1:31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</row>
    <row r="933" spans="1:31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</row>
    <row r="934" spans="1:31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</row>
    <row r="935" spans="1:31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</row>
    <row r="936" spans="1:31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</row>
    <row r="937" spans="1:31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</row>
    <row r="938" spans="1:31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</row>
    <row r="939" spans="1:31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</row>
    <row r="940" spans="1:31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</row>
    <row r="941" spans="1:3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</row>
    <row r="942" spans="1:31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</row>
    <row r="943" spans="1:31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</row>
    <row r="944" spans="1:31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</row>
    <row r="945" spans="1:31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</row>
    <row r="946" spans="1:31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</row>
    <row r="947" spans="1:31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</row>
    <row r="948" spans="1:31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</row>
    <row r="949" spans="1:31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</row>
    <row r="950" spans="1:31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</row>
    <row r="951" spans="1:3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</row>
    <row r="952" spans="1:31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</row>
    <row r="953" spans="1:31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</row>
    <row r="954" spans="1:31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</row>
    <row r="955" spans="1:31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</row>
    <row r="956" spans="1:31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</row>
    <row r="957" spans="1:31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</row>
    <row r="958" spans="1:31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</row>
    <row r="959" spans="1:31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</row>
    <row r="960" spans="1:31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</row>
    <row r="961" spans="1:3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</row>
    <row r="962" spans="1:31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</row>
    <row r="963" spans="1:31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</row>
    <row r="964" spans="1:31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</row>
    <row r="965" spans="1:31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</row>
    <row r="966" spans="1:31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</row>
    <row r="967" spans="1:31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</row>
    <row r="968" spans="1:31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</row>
    <row r="969" spans="1:31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</row>
    <row r="970" spans="1:31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</row>
    <row r="971" spans="1:3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</row>
    <row r="972" spans="1:31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</row>
    <row r="973" spans="1:31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</row>
    <row r="974" spans="1:31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</row>
    <row r="975" spans="1:31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</row>
    <row r="976" spans="1:31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</row>
    <row r="977" spans="1:31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</row>
    <row r="978" spans="1:31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</row>
    <row r="979" spans="1:31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</row>
    <row r="980" spans="1:31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</row>
    <row r="981" spans="1:3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</row>
    <row r="982" spans="1:31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</row>
    <row r="983" spans="1:31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</row>
    <row r="984" spans="1:31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</row>
    <row r="985" spans="1:31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</row>
    <row r="986" spans="1:31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</row>
    <row r="987" spans="1:31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</row>
    <row r="988" spans="1:31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</row>
    <row r="989" spans="1:31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</row>
    <row r="990" spans="1:31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</row>
    <row r="991" spans="1:3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</row>
    <row r="992" spans="1:31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</row>
    <row r="993" spans="1:31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</row>
    <row r="994" spans="1:31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</row>
    <row r="995" spans="1:31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</row>
    <row r="996" spans="1:31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</row>
    <row r="997" spans="1:31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</row>
    <row r="998" spans="1:31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</row>
    <row r="999" spans="1:31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</row>
    <row r="1000" spans="1:31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</row>
    <row r="1001" spans="1:31" ht="15.75" customHeight="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</row>
    <row r="1002" spans="1:31" ht="15.75" customHeight="1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</row>
    <row r="1003" spans="1:31" ht="15.75" customHeight="1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</row>
    <row r="1004" spans="1:31" ht="15.75" customHeight="1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</row>
    <row r="1005" spans="1:31" ht="15.75" customHeight="1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</row>
    <row r="1006" spans="1:31" ht="15.75" customHeight="1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</row>
    <row r="1007" spans="1:31" ht="15.75" customHeight="1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</row>
    <row r="1008" spans="1:31" ht="15.75" customHeight="1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</row>
    <row r="1009" spans="1:31" ht="15.75" customHeight="1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</row>
    <row r="1010" spans="1:31" ht="15.75" customHeight="1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</row>
    <row r="1011" spans="1:31" ht="15.75" customHeight="1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</row>
    <row r="1012" spans="1:31" ht="15.75" customHeight="1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</row>
    <row r="1013" spans="1:31" ht="15.75" customHeight="1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</row>
    <row r="1014" spans="1:31" ht="15.75" customHeight="1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</row>
  </sheetData>
  <mergeCells count="6">
    <mergeCell ref="A54:B54"/>
    <mergeCell ref="J24:N24"/>
    <mergeCell ref="A28:A29"/>
    <mergeCell ref="B28:E28"/>
    <mergeCell ref="F28:H28"/>
    <mergeCell ref="K51:O51"/>
  </mergeCells>
  <phoneticPr fontId="52" type="noConversion"/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11"/>
  <sheetViews>
    <sheetView workbookViewId="0">
      <selection activeCell="E4" sqref="E4"/>
    </sheetView>
  </sheetViews>
  <sheetFormatPr defaultColWidth="12.625" defaultRowHeight="15" customHeight="1"/>
  <cols>
    <col min="1" max="1" width="49.375" customWidth="1"/>
    <col min="2" max="4" width="13.75" customWidth="1"/>
    <col min="5" max="5" width="21.25" customWidth="1"/>
    <col min="6" max="6" width="20.875" customWidth="1"/>
    <col min="7" max="9" width="13.75" customWidth="1"/>
    <col min="10" max="26" width="7.625" customWidth="1"/>
  </cols>
  <sheetData>
    <row r="1" spans="1:26" ht="30">
      <c r="A1" s="61" t="s">
        <v>324</v>
      </c>
      <c r="B1" s="61"/>
      <c r="C1" s="61"/>
      <c r="D1" s="61"/>
      <c r="E1" s="61"/>
      <c r="F1" s="95" t="s">
        <v>29</v>
      </c>
      <c r="G1" s="95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" customHeight="1">
      <c r="A2" s="63"/>
      <c r="B2" s="63"/>
      <c r="C2" s="64"/>
      <c r="D2" s="64"/>
      <c r="E2" s="95" t="s">
        <v>29</v>
      </c>
      <c r="F2" s="95" t="s">
        <v>29</v>
      </c>
      <c r="G2" s="95"/>
      <c r="H2" s="31"/>
      <c r="I2" s="31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4">
      <c r="A3" s="83" t="s">
        <v>265</v>
      </c>
      <c r="B3" s="96" t="s">
        <v>266</v>
      </c>
      <c r="C3" s="96" t="s">
        <v>325</v>
      </c>
      <c r="D3" s="96" t="s">
        <v>326</v>
      </c>
      <c r="E3" s="96" t="s">
        <v>290</v>
      </c>
      <c r="F3" s="96" t="s">
        <v>327</v>
      </c>
      <c r="G3" s="95"/>
      <c r="H3" s="31"/>
      <c r="I3" s="31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5" customHeight="1">
      <c r="A4" s="77" t="s">
        <v>2</v>
      </c>
      <c r="B4" s="41" t="s">
        <v>266</v>
      </c>
      <c r="C4" s="79">
        <v>29</v>
      </c>
      <c r="D4" s="78">
        <f>CFTV!C4</f>
        <v>6642.663333333333</v>
      </c>
      <c r="E4" s="78">
        <f>VLOOKUP(A4,Instalação!$A$58:$B$74,2,0)</f>
        <v>292.91903747439613</v>
      </c>
      <c r="F4" s="54">
        <f t="shared" ref="F4:F12" si="0">(C4*D4)+(C4*E4)</f>
        <v>201131.88875342417</v>
      </c>
      <c r="G4" s="95"/>
      <c r="H4" s="31"/>
      <c r="I4" s="31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4.25" customHeight="1">
      <c r="A5" s="77" t="s">
        <v>31</v>
      </c>
      <c r="B5" s="41" t="s">
        <v>266</v>
      </c>
      <c r="C5" s="79">
        <v>29</v>
      </c>
      <c r="D5" s="78">
        <f>CFTV!C5</f>
        <v>9617.5671000000002</v>
      </c>
      <c r="E5" s="78">
        <f>VLOOKUP(A5,Instalação!$A$58:$B$74,2,0)</f>
        <v>403.48677374874092</v>
      </c>
      <c r="F5" s="54">
        <f t="shared" si="0"/>
        <v>290610.5623387135</v>
      </c>
      <c r="G5" s="95"/>
      <c r="H5" s="31"/>
      <c r="I5" s="31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15" customHeight="1">
      <c r="A6" s="77" t="s">
        <v>35</v>
      </c>
      <c r="B6" s="41" t="s">
        <v>266</v>
      </c>
      <c r="C6" s="79">
        <v>129</v>
      </c>
      <c r="D6" s="78">
        <f>CFTV!C6</f>
        <v>1636.51</v>
      </c>
      <c r="E6" s="78">
        <f>VLOOKUP(A6,Instalação!$A$58:$B$74,2,0)</f>
        <v>74.23175875140754</v>
      </c>
      <c r="F6" s="54">
        <f t="shared" si="0"/>
        <v>220685.68687893159</v>
      </c>
      <c r="G6" s="95"/>
      <c r="H6" s="31"/>
      <c r="I6" s="31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15" customHeight="1">
      <c r="A7" s="77" t="s">
        <v>43</v>
      </c>
      <c r="B7" s="41" t="s">
        <v>266</v>
      </c>
      <c r="C7" s="79">
        <v>40</v>
      </c>
      <c r="D7" s="78">
        <f>CFTV!C7</f>
        <v>1988.7400000000002</v>
      </c>
      <c r="E7" s="78">
        <f>VLOOKUP(A7,Instalação!$A$58:$B$74,2,0)</f>
        <v>88.922097951407565</v>
      </c>
      <c r="F7" s="54">
        <f t="shared" si="0"/>
        <v>83106.483918056314</v>
      </c>
      <c r="G7" s="95"/>
      <c r="H7" s="31"/>
      <c r="I7" s="31"/>
      <c r="J7" s="193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5" customHeight="1">
      <c r="A8" s="77" t="s">
        <v>48</v>
      </c>
      <c r="B8" s="41" t="s">
        <v>266</v>
      </c>
      <c r="C8" s="79">
        <v>35</v>
      </c>
      <c r="D8" s="78">
        <f>CFTV!C8</f>
        <v>3026.7166666666672</v>
      </c>
      <c r="E8" s="78">
        <f>VLOOKUP(A8,Instalação!$A$58:$B$74,2,0)</f>
        <v>132.21264479585201</v>
      </c>
      <c r="F8" s="54">
        <f t="shared" si="0"/>
        <v>110562.52590118816</v>
      </c>
      <c r="G8" s="95"/>
      <c r="H8" s="31"/>
      <c r="I8" s="31"/>
      <c r="J8" s="193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77" t="s">
        <v>53</v>
      </c>
      <c r="B9" s="41" t="s">
        <v>266</v>
      </c>
      <c r="C9" s="79">
        <v>35</v>
      </c>
      <c r="D9" s="78">
        <f>CFTV!C9</f>
        <v>5473.2950000000001</v>
      </c>
      <c r="E9" s="78">
        <f>VLOOKUP(A9,Instalação!$A$58:$B$74,2,0)</f>
        <v>234.2512718180742</v>
      </c>
      <c r="F9" s="54">
        <f t="shared" si="0"/>
        <v>199764.11951363261</v>
      </c>
      <c r="G9" s="95"/>
      <c r="H9" s="31"/>
      <c r="I9" s="31"/>
      <c r="J9" s="193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ht="24">
      <c r="A10" s="77" t="s">
        <v>59</v>
      </c>
      <c r="B10" s="41" t="s">
        <v>266</v>
      </c>
      <c r="C10" s="79">
        <v>12</v>
      </c>
      <c r="D10" s="78">
        <f>CFTV!C10</f>
        <v>19122.080000000002</v>
      </c>
      <c r="E10" s="78">
        <f>VLOOKUP(A10,Instalação!$A$58:$B$74,2,0)</f>
        <v>803.49659821807438</v>
      </c>
      <c r="F10" s="54">
        <f t="shared" si="0"/>
        <v>239106.91917861692</v>
      </c>
      <c r="G10" s="95"/>
      <c r="H10" s="31"/>
      <c r="I10" s="31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6" ht="15" customHeight="1">
      <c r="A11" s="77" t="s">
        <v>65</v>
      </c>
      <c r="B11" s="41" t="s">
        <v>266</v>
      </c>
      <c r="C11" s="79">
        <v>12</v>
      </c>
      <c r="D11" s="78">
        <f>CFTV!C11</f>
        <v>30419.52</v>
      </c>
      <c r="E11" s="78">
        <f>VLOOKUP(A11,Instalação!$A$58:$B$74,2,0)</f>
        <v>1269.486816988247</v>
      </c>
      <c r="F11" s="54">
        <f t="shared" si="0"/>
        <v>380268.08180385898</v>
      </c>
      <c r="G11" s="95"/>
      <c r="H11" s="31"/>
      <c r="I11" s="194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ht="14.25" customHeight="1">
      <c r="A12" s="77" t="s">
        <v>70</v>
      </c>
      <c r="B12" s="41" t="s">
        <v>266</v>
      </c>
      <c r="C12" s="79">
        <v>10</v>
      </c>
      <c r="D12" s="78">
        <f>CFTV!C12</f>
        <v>1316.6599999999999</v>
      </c>
      <c r="E12" s="78">
        <f>VLOOKUP(A12,Instalação!$A$58:$B$74,2,0)</f>
        <v>59.653716862815088</v>
      </c>
      <c r="F12" s="54">
        <f t="shared" si="0"/>
        <v>13763.137168628149</v>
      </c>
      <c r="G12" s="65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4.25" customHeight="1">
      <c r="A13" s="77" t="s">
        <v>100</v>
      </c>
      <c r="B13" s="43" t="s">
        <v>266</v>
      </c>
      <c r="C13" s="79">
        <v>1</v>
      </c>
      <c r="D13" s="78">
        <f>Alarmes!$C4</f>
        <v>1219.2966666666669</v>
      </c>
      <c r="E13" s="78">
        <f>VLOOKUP(A13,Instalação!$A$58:$B$74,2,0)</f>
        <v>61.777715447585337</v>
      </c>
      <c r="F13" s="54">
        <f t="shared" ref="F13:F19" si="1">(C13*D13)+(C13*E13)</f>
        <v>1281.0743821142521</v>
      </c>
      <c r="G13" s="6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4.25" customHeight="1">
      <c r="A14" s="77" t="s">
        <v>107</v>
      </c>
      <c r="B14" s="43" t="s">
        <v>266</v>
      </c>
      <c r="C14" s="79">
        <v>4</v>
      </c>
      <c r="D14" s="78">
        <f>Alarmes!$C5</f>
        <v>503.41</v>
      </c>
      <c r="E14" s="78">
        <f>VLOOKUP(A14,Instalação!$A$58:$B$74,2,0)</f>
        <v>31.920468869807557</v>
      </c>
      <c r="F14" s="54">
        <f t="shared" si="1"/>
        <v>2141.3218754792301</v>
      </c>
      <c r="G14" s="6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4.25" customHeight="1">
      <c r="A15" s="77" t="s">
        <v>114</v>
      </c>
      <c r="B15" s="43" t="s">
        <v>266</v>
      </c>
      <c r="C15" s="79">
        <v>2</v>
      </c>
      <c r="D15" s="78">
        <f>Alarmes!$C6</f>
        <v>157.54</v>
      </c>
      <c r="E15" s="78">
        <f>VLOOKUP(A15,Instalação!$A$58:$B$74,2,0)</f>
        <v>17.495384069807553</v>
      </c>
      <c r="F15" s="54">
        <f t="shared" si="1"/>
        <v>350.0707681396151</v>
      </c>
      <c r="G15" s="6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4.25" customHeight="1">
      <c r="A16" s="77" t="s">
        <v>120</v>
      </c>
      <c r="B16" s="43" t="s">
        <v>266</v>
      </c>
      <c r="C16" s="79">
        <v>2</v>
      </c>
      <c r="D16" s="78">
        <f>Alarmes!$C7</f>
        <v>175.39</v>
      </c>
      <c r="E16" s="78">
        <f>VLOOKUP(A16,Instalação!$A$58:$B$74,2,0)</f>
        <v>18.239848069807554</v>
      </c>
      <c r="F16" s="54">
        <f t="shared" si="1"/>
        <v>387.25969613961507</v>
      </c>
      <c r="G16" s="65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4.25" customHeight="1">
      <c r="A17" s="77" t="s">
        <v>127</v>
      </c>
      <c r="B17" s="43" t="s">
        <v>266</v>
      </c>
      <c r="C17" s="79">
        <v>4</v>
      </c>
      <c r="D17" s="78">
        <f>Alarmes!$C8</f>
        <v>75</v>
      </c>
      <c r="E17" s="78">
        <f>VLOOKUP(A17,Instalação!$A$58:$B$74,2,0)</f>
        <v>14.052915803140888</v>
      </c>
      <c r="F17" s="54">
        <f t="shared" si="1"/>
        <v>356.21166321256356</v>
      </c>
      <c r="G17" s="65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4.25" customHeight="1">
      <c r="A18" s="77" t="s">
        <v>134</v>
      </c>
      <c r="B18" s="43" t="s">
        <v>266</v>
      </c>
      <c r="C18" s="79">
        <v>1</v>
      </c>
      <c r="D18" s="78">
        <f>Alarmes!$C9</f>
        <v>749</v>
      </c>
      <c r="E18" s="78">
        <f>VLOOKUP(A18,Instalação!$A$58:$B$74,2,0)</f>
        <v>42.163209136474215</v>
      </c>
      <c r="F18" s="54">
        <f t="shared" si="1"/>
        <v>791.16320913647417</v>
      </c>
      <c r="G18" s="65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4.25" customHeight="1">
      <c r="A19" s="77" t="s">
        <v>141</v>
      </c>
      <c r="B19" s="43" t="s">
        <v>266</v>
      </c>
      <c r="C19" s="79">
        <v>1</v>
      </c>
      <c r="D19" s="78">
        <f>Alarmes!$C10</f>
        <v>69.25</v>
      </c>
      <c r="E19" s="78">
        <f>VLOOKUP(A19,Instalação!$A$58:$B$74,2,0)</f>
        <v>13.813102469807554</v>
      </c>
      <c r="F19" s="54">
        <f t="shared" si="1"/>
        <v>83.063102469807546</v>
      </c>
      <c r="G19" s="6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4.25" customHeight="1">
      <c r="A20" s="238" t="s">
        <v>328</v>
      </c>
      <c r="B20" s="226"/>
      <c r="C20" s="226"/>
      <c r="D20" s="226"/>
      <c r="E20" s="227"/>
      <c r="F20" s="55">
        <f>SUM(F4:F19)</f>
        <v>1744389.5701517423</v>
      </c>
      <c r="G20" s="6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4.25" customHeight="1">
      <c r="A21" s="53"/>
      <c r="B21" s="53"/>
      <c r="C21" s="53"/>
      <c r="D21" s="53"/>
      <c r="E21" s="53"/>
      <c r="F21" s="53"/>
      <c r="G21" s="65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83" t="s">
        <v>265</v>
      </c>
      <c r="B22" s="96" t="s">
        <v>275</v>
      </c>
      <c r="C22" s="96" t="s">
        <v>329</v>
      </c>
      <c r="D22" s="31"/>
      <c r="E22" s="65"/>
      <c r="F22" s="65"/>
      <c r="G22" s="6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4.25" customHeight="1">
      <c r="A23" s="77" t="s">
        <v>330</v>
      </c>
      <c r="B23" s="78">
        <f>Manutenção!$H$25</f>
        <v>87.283454148108007</v>
      </c>
      <c r="C23" s="78">
        <f t="shared" ref="C23:C24" si="2">B23*12</f>
        <v>1047.401449777296</v>
      </c>
      <c r="D23" s="31"/>
      <c r="E23" s="65"/>
      <c r="F23" s="65"/>
      <c r="G23" s="6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4.25" customHeight="1">
      <c r="A24" s="77" t="s">
        <v>331</v>
      </c>
      <c r="B24" s="78">
        <f>Manutenção!$I$52</f>
        <v>174.68537976335489</v>
      </c>
      <c r="C24" s="78">
        <f t="shared" si="2"/>
        <v>2096.2245571602589</v>
      </c>
      <c r="D24" s="31"/>
      <c r="E24" s="65"/>
      <c r="F24" s="65"/>
      <c r="G24" s="6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4.25" customHeight="1">
      <c r="A25" s="239" t="s">
        <v>328</v>
      </c>
      <c r="B25" s="227"/>
      <c r="C25" s="97">
        <f>SUM(C23:C24)</f>
        <v>3143.6260069375548</v>
      </c>
      <c r="D25" s="31"/>
      <c r="E25" s="65"/>
      <c r="F25" s="65"/>
      <c r="G25" s="6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4.25" customHeight="1">
      <c r="A26" s="65"/>
      <c r="B26" s="65"/>
      <c r="C26" s="65"/>
      <c r="D26" s="65"/>
      <c r="E26" s="65"/>
      <c r="F26" s="65"/>
      <c r="G26" s="65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83" t="s">
        <v>265</v>
      </c>
      <c r="B27" s="96" t="s">
        <v>325</v>
      </c>
      <c r="C27" s="96" t="s">
        <v>275</v>
      </c>
      <c r="D27" s="96" t="s">
        <v>329</v>
      </c>
      <c r="E27" s="65"/>
      <c r="F27" s="65"/>
      <c r="G27" s="65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77" t="s">
        <v>172</v>
      </c>
      <c r="B28" s="78">
        <v>4</v>
      </c>
      <c r="C28" s="78">
        <f>'Vigil Diurno 12x36'!$C$122</f>
        <v>7489.9134813284027</v>
      </c>
      <c r="D28" s="78">
        <f>(B28*C28)*12</f>
        <v>359515.84710376331</v>
      </c>
      <c r="E28" s="240" t="s">
        <v>332</v>
      </c>
      <c r="F28" s="65"/>
      <c r="G28" s="65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77" t="s">
        <v>333</v>
      </c>
      <c r="B29" s="78">
        <v>4</v>
      </c>
      <c r="C29" s="78">
        <f>'Vigil Noturno 12x36'!$C$122</f>
        <v>8791.5216196992369</v>
      </c>
      <c r="D29" s="78">
        <f t="shared" ref="D29:D31" si="3">(B29*C29)*12</f>
        <v>421993.03774556337</v>
      </c>
      <c r="E29" s="241"/>
      <c r="F29" s="65"/>
      <c r="G29" s="65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.25" customHeight="1">
      <c r="A30" s="77" t="s">
        <v>250</v>
      </c>
      <c r="B30" s="78">
        <v>2</v>
      </c>
      <c r="C30" s="78">
        <f>'Supervisor Diurno 12x36'!$C$122</f>
        <v>8753.1207362991045</v>
      </c>
      <c r="D30" s="78">
        <f t="shared" si="3"/>
        <v>210074.89767117851</v>
      </c>
      <c r="E30" s="65"/>
      <c r="F30" s="65"/>
      <c r="G30" s="65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4.25" customHeight="1">
      <c r="A31" s="98" t="s">
        <v>251</v>
      </c>
      <c r="B31" s="99">
        <v>2</v>
      </c>
      <c r="C31" s="99">
        <f>'Supervisor Noturno 12x36'!$C$122</f>
        <v>10314.366337259273</v>
      </c>
      <c r="D31" s="78">
        <f t="shared" si="3"/>
        <v>247544.79209422256</v>
      </c>
      <c r="E31" s="65"/>
      <c r="F31" s="65"/>
      <c r="G31" s="65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4.25" customHeight="1">
      <c r="A32" s="238" t="s">
        <v>328</v>
      </c>
      <c r="B32" s="226"/>
      <c r="C32" s="227"/>
      <c r="D32" s="97">
        <f>SUM(D23:D31)</f>
        <v>1239128.5746147276</v>
      </c>
      <c r="E32" s="65"/>
      <c r="F32" s="65"/>
      <c r="G32" s="65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4.25" customHeight="1">
      <c r="A33" s="65"/>
      <c r="B33" s="65"/>
      <c r="C33" s="65"/>
      <c r="D33" s="65"/>
      <c r="E33" s="65"/>
      <c r="F33" s="65"/>
      <c r="G33" s="65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4.25" customHeight="1">
      <c r="A34" s="65"/>
      <c r="B34" s="65"/>
      <c r="C34" s="65"/>
      <c r="D34" s="65"/>
      <c r="E34" s="65"/>
      <c r="F34" s="65"/>
      <c r="G34" s="65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4.25" customHeight="1">
      <c r="A35" s="65"/>
      <c r="B35" s="65"/>
      <c r="C35" s="65"/>
      <c r="D35" s="65"/>
      <c r="E35" s="65"/>
      <c r="F35" s="65"/>
      <c r="G35" s="65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4.25" customHeight="1">
      <c r="A36" s="65"/>
      <c r="B36" s="65"/>
      <c r="C36" s="65"/>
      <c r="D36" s="65"/>
      <c r="E36" s="65"/>
      <c r="F36" s="65"/>
      <c r="G36" s="65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4.25" customHeight="1">
      <c r="A37" s="65"/>
      <c r="B37" s="65"/>
      <c r="C37" s="65"/>
      <c r="D37" s="65"/>
      <c r="E37" s="65"/>
      <c r="F37" s="65"/>
      <c r="G37" s="65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4.25" customHeight="1">
      <c r="A38" s="65"/>
      <c r="B38" s="65"/>
      <c r="C38" s="65"/>
      <c r="D38" s="65"/>
      <c r="E38" s="65"/>
      <c r="F38" s="65"/>
      <c r="G38" s="65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4.25" customHeight="1">
      <c r="A39" s="65"/>
      <c r="B39" s="65"/>
      <c r="C39" s="65"/>
      <c r="D39" s="65"/>
      <c r="E39" s="65"/>
      <c r="F39" s="65"/>
      <c r="G39" s="65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4.25" customHeight="1">
      <c r="A40" s="65"/>
      <c r="B40" s="65"/>
      <c r="C40" s="65"/>
      <c r="D40" s="65"/>
      <c r="E40" s="65"/>
      <c r="F40" s="65"/>
      <c r="G40" s="65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4.25" customHeight="1">
      <c r="A41" s="65"/>
      <c r="B41" s="65"/>
      <c r="C41" s="65"/>
      <c r="D41" s="65"/>
      <c r="E41" s="65"/>
      <c r="F41" s="65"/>
      <c r="G41" s="65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4.25" customHeight="1">
      <c r="A42" s="65"/>
      <c r="B42" s="65"/>
      <c r="C42" s="65"/>
      <c r="D42" s="65"/>
      <c r="E42" s="65"/>
      <c r="F42" s="65"/>
      <c r="G42" s="65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4.25" customHeight="1">
      <c r="A43" s="65"/>
      <c r="B43" s="65"/>
      <c r="C43" s="65"/>
      <c r="D43" s="65"/>
      <c r="E43" s="65"/>
      <c r="F43" s="65"/>
      <c r="G43" s="65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4.25" customHeight="1">
      <c r="A44" s="65"/>
      <c r="B44" s="65"/>
      <c r="C44" s="65"/>
      <c r="D44" s="65"/>
      <c r="E44" s="65"/>
      <c r="F44" s="65"/>
      <c r="G44" s="65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4.25" customHeight="1">
      <c r="A45" s="65"/>
      <c r="B45" s="65"/>
      <c r="C45" s="65"/>
      <c r="D45" s="65"/>
      <c r="E45" s="65"/>
      <c r="F45" s="65"/>
      <c r="G45" s="65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4.25" customHeight="1">
      <c r="A46" s="65"/>
      <c r="B46" s="65"/>
      <c r="C46" s="65"/>
      <c r="D46" s="65"/>
      <c r="E46" s="65"/>
      <c r="F46" s="65"/>
      <c r="G46" s="65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4.25" customHeight="1">
      <c r="A47" s="65"/>
      <c r="B47" s="65"/>
      <c r="C47" s="65"/>
      <c r="D47" s="65"/>
      <c r="E47" s="65"/>
      <c r="F47" s="65"/>
      <c r="G47" s="65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4.25" customHeight="1">
      <c r="A48" s="65"/>
      <c r="B48" s="65"/>
      <c r="C48" s="65"/>
      <c r="D48" s="65"/>
      <c r="E48" s="65"/>
      <c r="F48" s="65"/>
      <c r="G48" s="65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4.25" customHeight="1">
      <c r="A49" s="65"/>
      <c r="B49" s="65"/>
      <c r="C49" s="65"/>
      <c r="D49" s="65"/>
      <c r="E49" s="65"/>
      <c r="F49" s="65"/>
      <c r="G49" s="65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4.25" customHeight="1">
      <c r="A50" s="65"/>
      <c r="B50" s="65"/>
      <c r="C50" s="65"/>
      <c r="D50" s="65"/>
      <c r="E50" s="65"/>
      <c r="F50" s="65"/>
      <c r="G50" s="65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4.25" customHeight="1">
      <c r="A51" s="65"/>
      <c r="B51" s="65"/>
      <c r="C51" s="65"/>
      <c r="D51" s="65"/>
      <c r="E51" s="65"/>
      <c r="F51" s="65"/>
      <c r="G51" s="65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4.25" customHeight="1">
      <c r="A52" s="65"/>
      <c r="B52" s="65"/>
      <c r="C52" s="65"/>
      <c r="D52" s="65"/>
      <c r="E52" s="65"/>
      <c r="F52" s="65"/>
      <c r="G52" s="65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4.25" customHeight="1">
      <c r="A53" s="65"/>
      <c r="B53" s="65"/>
      <c r="C53" s="65"/>
      <c r="D53" s="65"/>
      <c r="E53" s="65"/>
      <c r="F53" s="65"/>
      <c r="G53" s="65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4.25" customHeight="1">
      <c r="A54" s="65"/>
      <c r="B54" s="65"/>
      <c r="C54" s="65"/>
      <c r="D54" s="65"/>
      <c r="E54" s="65"/>
      <c r="F54" s="65"/>
      <c r="G54" s="65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4.25" customHeight="1">
      <c r="A55" s="65"/>
      <c r="B55" s="65"/>
      <c r="C55" s="65"/>
      <c r="D55" s="65"/>
      <c r="E55" s="65"/>
      <c r="F55" s="65"/>
      <c r="G55" s="65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4.25" customHeight="1">
      <c r="A56" s="65"/>
      <c r="B56" s="65"/>
      <c r="C56" s="65"/>
      <c r="D56" s="65"/>
      <c r="E56" s="65"/>
      <c r="F56" s="65"/>
      <c r="G56" s="65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4.25" customHeight="1">
      <c r="A57" s="65"/>
      <c r="B57" s="65"/>
      <c r="C57" s="65"/>
      <c r="D57" s="65"/>
      <c r="E57" s="65"/>
      <c r="F57" s="65"/>
      <c r="G57" s="65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4.25" customHeight="1">
      <c r="A58" s="65"/>
      <c r="B58" s="65"/>
      <c r="C58" s="65"/>
      <c r="D58" s="65"/>
      <c r="E58" s="65"/>
      <c r="F58" s="65"/>
      <c r="G58" s="65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4.25" customHeight="1">
      <c r="A59" s="65"/>
      <c r="B59" s="65"/>
      <c r="C59" s="65"/>
      <c r="D59" s="65"/>
      <c r="E59" s="65"/>
      <c r="F59" s="65"/>
      <c r="G59" s="65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4.25" customHeight="1">
      <c r="A60" s="65"/>
      <c r="B60" s="65"/>
      <c r="C60" s="65"/>
      <c r="D60" s="65"/>
      <c r="E60" s="65"/>
      <c r="F60" s="65"/>
      <c r="G60" s="65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4.25" customHeight="1">
      <c r="A61" s="65"/>
      <c r="B61" s="65"/>
      <c r="C61" s="65"/>
      <c r="D61" s="65"/>
      <c r="E61" s="65"/>
      <c r="F61" s="65"/>
      <c r="G61" s="65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4.25" customHeight="1">
      <c r="A62" s="65"/>
      <c r="B62" s="65"/>
      <c r="C62" s="65"/>
      <c r="D62" s="65"/>
      <c r="E62" s="65"/>
      <c r="F62" s="65"/>
      <c r="G62" s="65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4.25" customHeight="1">
      <c r="A63" s="65"/>
      <c r="B63" s="65"/>
      <c r="C63" s="65"/>
      <c r="D63" s="65"/>
      <c r="E63" s="65"/>
      <c r="F63" s="65"/>
      <c r="G63" s="6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4.25" customHeight="1">
      <c r="A64" s="65"/>
      <c r="B64" s="65"/>
      <c r="C64" s="65"/>
      <c r="D64" s="65"/>
      <c r="E64" s="65"/>
      <c r="F64" s="65"/>
      <c r="G64" s="65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4.25" customHeight="1">
      <c r="A65" s="65"/>
      <c r="B65" s="65"/>
      <c r="C65" s="65"/>
      <c r="D65" s="65"/>
      <c r="E65" s="65"/>
      <c r="F65" s="65"/>
      <c r="G65" s="65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4.25" customHeight="1">
      <c r="A66" s="65"/>
      <c r="B66" s="65"/>
      <c r="C66" s="65"/>
      <c r="D66" s="65"/>
      <c r="E66" s="65"/>
      <c r="F66" s="65"/>
      <c r="G66" s="65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4.25" customHeight="1">
      <c r="A67" s="65"/>
      <c r="B67" s="65"/>
      <c r="C67" s="65"/>
      <c r="D67" s="65"/>
      <c r="E67" s="65"/>
      <c r="F67" s="65"/>
      <c r="G67" s="65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4.25" customHeight="1">
      <c r="A68" s="65"/>
      <c r="B68" s="65"/>
      <c r="C68" s="65"/>
      <c r="D68" s="65"/>
      <c r="E68" s="65"/>
      <c r="F68" s="65"/>
      <c r="G68" s="65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4.25" customHeight="1">
      <c r="A69" s="65"/>
      <c r="B69" s="65"/>
      <c r="C69" s="65"/>
      <c r="D69" s="65"/>
      <c r="E69" s="65"/>
      <c r="F69" s="65"/>
      <c r="G69" s="65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4.25" customHeight="1">
      <c r="A70" s="65"/>
      <c r="B70" s="65"/>
      <c r="C70" s="65"/>
      <c r="D70" s="65"/>
      <c r="E70" s="65"/>
      <c r="F70" s="65"/>
      <c r="G70" s="6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4.25" customHeight="1">
      <c r="A71" s="65"/>
      <c r="B71" s="65"/>
      <c r="C71" s="65"/>
      <c r="D71" s="65"/>
      <c r="E71" s="65"/>
      <c r="F71" s="65"/>
      <c r="G71" s="6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4.25" customHeight="1">
      <c r="A72" s="65"/>
      <c r="B72" s="65"/>
      <c r="C72" s="65"/>
      <c r="D72" s="65"/>
      <c r="E72" s="65"/>
      <c r="F72" s="65"/>
      <c r="G72" s="6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4.25" customHeight="1">
      <c r="A73" s="65"/>
      <c r="B73" s="65"/>
      <c r="C73" s="65"/>
      <c r="D73" s="65"/>
      <c r="E73" s="65"/>
      <c r="F73" s="65"/>
      <c r="G73" s="6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4.25" customHeight="1">
      <c r="A74" s="65"/>
      <c r="B74" s="65"/>
      <c r="C74" s="65"/>
      <c r="D74" s="65"/>
      <c r="E74" s="65"/>
      <c r="F74" s="65"/>
      <c r="G74" s="65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4.25" customHeight="1">
      <c r="A75" s="65"/>
      <c r="B75" s="65"/>
      <c r="C75" s="65"/>
      <c r="D75" s="65"/>
      <c r="E75" s="65"/>
      <c r="F75" s="65"/>
      <c r="G75" s="65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4.25" customHeight="1">
      <c r="A76" s="65"/>
      <c r="B76" s="65"/>
      <c r="C76" s="65"/>
      <c r="D76" s="65"/>
      <c r="E76" s="65"/>
      <c r="F76" s="65"/>
      <c r="G76" s="65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4.25" customHeight="1">
      <c r="A77" s="65"/>
      <c r="B77" s="65"/>
      <c r="C77" s="65"/>
      <c r="D77" s="65"/>
      <c r="E77" s="65"/>
      <c r="F77" s="65"/>
      <c r="G77" s="65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4.25" customHeight="1">
      <c r="A78" s="65"/>
      <c r="B78" s="65"/>
      <c r="C78" s="65"/>
      <c r="D78" s="65"/>
      <c r="E78" s="65"/>
      <c r="F78" s="65"/>
      <c r="G78" s="65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4.25" customHeight="1">
      <c r="A79" s="65"/>
      <c r="B79" s="65"/>
      <c r="C79" s="65"/>
      <c r="D79" s="65"/>
      <c r="E79" s="65"/>
      <c r="F79" s="65"/>
      <c r="G79" s="65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4.25" customHeight="1">
      <c r="A80" s="65"/>
      <c r="B80" s="65"/>
      <c r="C80" s="65"/>
      <c r="D80" s="65"/>
      <c r="E80" s="65"/>
      <c r="F80" s="65"/>
      <c r="G80" s="65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4.25" customHeight="1">
      <c r="A81" s="65"/>
      <c r="B81" s="65"/>
      <c r="C81" s="65"/>
      <c r="D81" s="65"/>
      <c r="E81" s="65"/>
      <c r="F81" s="65"/>
      <c r="G81" s="65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4.25" customHeight="1">
      <c r="A82" s="65"/>
      <c r="B82" s="65"/>
      <c r="C82" s="65"/>
      <c r="D82" s="65"/>
      <c r="E82" s="65"/>
      <c r="F82" s="65"/>
      <c r="G82" s="65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4.25" customHeight="1">
      <c r="A83" s="65"/>
      <c r="B83" s="65"/>
      <c r="C83" s="65"/>
      <c r="D83" s="65"/>
      <c r="E83" s="65"/>
      <c r="F83" s="65"/>
      <c r="G83" s="65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4.25" customHeight="1">
      <c r="A84" s="65"/>
      <c r="B84" s="65"/>
      <c r="C84" s="65"/>
      <c r="D84" s="65"/>
      <c r="E84" s="65"/>
      <c r="F84" s="65"/>
      <c r="G84" s="65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4.25" customHeight="1">
      <c r="A85" s="65"/>
      <c r="B85" s="65"/>
      <c r="C85" s="65"/>
      <c r="D85" s="65"/>
      <c r="E85" s="65"/>
      <c r="F85" s="65"/>
      <c r="G85" s="65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4.25" customHeight="1">
      <c r="A86" s="65"/>
      <c r="B86" s="65"/>
      <c r="C86" s="65"/>
      <c r="D86" s="65"/>
      <c r="E86" s="65"/>
      <c r="F86" s="65"/>
      <c r="G86" s="65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4.25" customHeight="1">
      <c r="A87" s="65"/>
      <c r="B87" s="65"/>
      <c r="C87" s="65"/>
      <c r="D87" s="65"/>
      <c r="E87" s="65"/>
      <c r="F87" s="65"/>
      <c r="G87" s="65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4.25" customHeight="1">
      <c r="A88" s="65"/>
      <c r="B88" s="65"/>
      <c r="C88" s="65"/>
      <c r="D88" s="65"/>
      <c r="E88" s="65"/>
      <c r="F88" s="65"/>
      <c r="G88" s="65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4.25" customHeight="1">
      <c r="A89" s="65"/>
      <c r="B89" s="65"/>
      <c r="C89" s="65"/>
      <c r="D89" s="65"/>
      <c r="E89" s="65"/>
      <c r="F89" s="65"/>
      <c r="G89" s="65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4.25" customHeight="1">
      <c r="A90" s="65"/>
      <c r="B90" s="65"/>
      <c r="C90" s="65"/>
      <c r="D90" s="65"/>
      <c r="E90" s="65"/>
      <c r="F90" s="65"/>
      <c r="G90" s="65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4.25" customHeight="1">
      <c r="A91" s="65"/>
      <c r="B91" s="65"/>
      <c r="C91" s="65"/>
      <c r="D91" s="65"/>
      <c r="E91" s="65"/>
      <c r="F91" s="65"/>
      <c r="G91" s="65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4.25" customHeight="1">
      <c r="A92" s="65"/>
      <c r="B92" s="65"/>
      <c r="C92" s="65"/>
      <c r="D92" s="65"/>
      <c r="E92" s="65"/>
      <c r="F92" s="65"/>
      <c r="G92" s="65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4.25" customHeight="1">
      <c r="A93" s="65"/>
      <c r="B93" s="65"/>
      <c r="C93" s="65"/>
      <c r="D93" s="65"/>
      <c r="E93" s="65"/>
      <c r="F93" s="65"/>
      <c r="G93" s="65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4.25" customHeight="1">
      <c r="A94" s="65"/>
      <c r="B94" s="65"/>
      <c r="C94" s="65"/>
      <c r="D94" s="65"/>
      <c r="E94" s="65"/>
      <c r="F94" s="65"/>
      <c r="G94" s="65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4.25" customHeight="1">
      <c r="A95" s="65"/>
      <c r="B95" s="65"/>
      <c r="C95" s="65"/>
      <c r="D95" s="65"/>
      <c r="E95" s="65"/>
      <c r="F95" s="65"/>
      <c r="G95" s="65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4.25" customHeight="1">
      <c r="A96" s="65"/>
      <c r="B96" s="65"/>
      <c r="C96" s="65"/>
      <c r="D96" s="65"/>
      <c r="E96" s="65"/>
      <c r="F96" s="65"/>
      <c r="G96" s="65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4.25" customHeight="1">
      <c r="A97" s="65"/>
      <c r="B97" s="65"/>
      <c r="C97" s="65"/>
      <c r="D97" s="65"/>
      <c r="E97" s="65"/>
      <c r="F97" s="65"/>
      <c r="G97" s="65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4.25" customHeight="1">
      <c r="A98" s="65"/>
      <c r="B98" s="65"/>
      <c r="C98" s="65"/>
      <c r="D98" s="65"/>
      <c r="E98" s="65"/>
      <c r="F98" s="65"/>
      <c r="G98" s="65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4.25" customHeight="1">
      <c r="A99" s="65"/>
      <c r="B99" s="65"/>
      <c r="C99" s="65"/>
      <c r="D99" s="65"/>
      <c r="E99" s="65"/>
      <c r="F99" s="65"/>
      <c r="G99" s="65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4.25" customHeight="1">
      <c r="A100" s="65"/>
      <c r="B100" s="65"/>
      <c r="C100" s="65"/>
      <c r="D100" s="65"/>
      <c r="E100" s="65"/>
      <c r="F100" s="65"/>
      <c r="G100" s="65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4.25" customHeight="1">
      <c r="A101" s="65"/>
      <c r="B101" s="65"/>
      <c r="C101" s="65"/>
      <c r="D101" s="65"/>
      <c r="E101" s="65"/>
      <c r="F101" s="65"/>
      <c r="G101" s="65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4.25" customHeight="1">
      <c r="A102" s="65"/>
      <c r="B102" s="65"/>
      <c r="C102" s="65"/>
      <c r="D102" s="65"/>
      <c r="E102" s="65"/>
      <c r="F102" s="65"/>
      <c r="G102" s="65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4.25" customHeight="1">
      <c r="A103" s="65"/>
      <c r="B103" s="65"/>
      <c r="C103" s="65"/>
      <c r="D103" s="65"/>
      <c r="E103" s="65"/>
      <c r="F103" s="65"/>
      <c r="G103" s="65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4.25" customHeight="1">
      <c r="A104" s="65"/>
      <c r="B104" s="65"/>
      <c r="C104" s="65"/>
      <c r="D104" s="65"/>
      <c r="E104" s="65"/>
      <c r="F104" s="65"/>
      <c r="G104" s="65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4.25" customHeight="1">
      <c r="A105" s="65"/>
      <c r="B105" s="65"/>
      <c r="C105" s="65"/>
      <c r="D105" s="65"/>
      <c r="E105" s="65"/>
      <c r="F105" s="65"/>
      <c r="G105" s="65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4.25" customHeight="1">
      <c r="A106" s="65"/>
      <c r="B106" s="65"/>
      <c r="C106" s="65"/>
      <c r="D106" s="65"/>
      <c r="E106" s="65"/>
      <c r="F106" s="65"/>
      <c r="G106" s="65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4.25" customHeight="1">
      <c r="A107" s="65"/>
      <c r="B107" s="65"/>
      <c r="C107" s="65"/>
      <c r="D107" s="65"/>
      <c r="E107" s="65"/>
      <c r="F107" s="65"/>
      <c r="G107" s="65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4.25" customHeight="1">
      <c r="A108" s="65"/>
      <c r="B108" s="65"/>
      <c r="C108" s="65"/>
      <c r="D108" s="65"/>
      <c r="E108" s="65"/>
      <c r="F108" s="65"/>
      <c r="G108" s="65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4.25" customHeight="1">
      <c r="A109" s="65"/>
      <c r="B109" s="65"/>
      <c r="C109" s="65"/>
      <c r="D109" s="65"/>
      <c r="E109" s="65"/>
      <c r="F109" s="65"/>
      <c r="G109" s="65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4.25" customHeight="1">
      <c r="A110" s="65"/>
      <c r="B110" s="65"/>
      <c r="C110" s="65"/>
      <c r="D110" s="65"/>
      <c r="E110" s="65"/>
      <c r="F110" s="65"/>
      <c r="G110" s="65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4.25" customHeight="1">
      <c r="A111" s="65"/>
      <c r="B111" s="65"/>
      <c r="C111" s="65"/>
      <c r="D111" s="65"/>
      <c r="E111" s="65"/>
      <c r="F111" s="65"/>
      <c r="G111" s="65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4.25" customHeight="1">
      <c r="A112" s="65"/>
      <c r="B112" s="65"/>
      <c r="C112" s="65"/>
      <c r="D112" s="65"/>
      <c r="E112" s="65"/>
      <c r="F112" s="65"/>
      <c r="G112" s="65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4.25" customHeight="1">
      <c r="A113" s="65"/>
      <c r="B113" s="65"/>
      <c r="C113" s="65"/>
      <c r="D113" s="65"/>
      <c r="E113" s="65"/>
      <c r="F113" s="65"/>
      <c r="G113" s="65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4.25" customHeight="1">
      <c r="A114" s="65"/>
      <c r="B114" s="65"/>
      <c r="C114" s="65"/>
      <c r="D114" s="65"/>
      <c r="E114" s="65"/>
      <c r="F114" s="65"/>
      <c r="G114" s="65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4.25" customHeight="1">
      <c r="A115" s="65"/>
      <c r="B115" s="65"/>
      <c r="C115" s="65"/>
      <c r="D115" s="65"/>
      <c r="E115" s="65"/>
      <c r="F115" s="65"/>
      <c r="G115" s="65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4.25" customHeight="1">
      <c r="A116" s="65"/>
      <c r="B116" s="65"/>
      <c r="C116" s="65"/>
      <c r="D116" s="65"/>
      <c r="E116" s="65"/>
      <c r="F116" s="65"/>
      <c r="G116" s="65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4.25" customHeight="1">
      <c r="A117" s="65"/>
      <c r="B117" s="65"/>
      <c r="C117" s="65"/>
      <c r="D117" s="65"/>
      <c r="E117" s="65"/>
      <c r="F117" s="65"/>
      <c r="G117" s="65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4.25" customHeight="1">
      <c r="A118" s="65"/>
      <c r="B118" s="65"/>
      <c r="C118" s="65"/>
      <c r="D118" s="65"/>
      <c r="E118" s="65"/>
      <c r="F118" s="65"/>
      <c r="G118" s="65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4.25" customHeight="1">
      <c r="A119" s="65"/>
      <c r="B119" s="65"/>
      <c r="C119" s="65"/>
      <c r="D119" s="65"/>
      <c r="E119" s="65"/>
      <c r="F119" s="65"/>
      <c r="G119" s="65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4.25" customHeight="1">
      <c r="A120" s="65"/>
      <c r="B120" s="65"/>
      <c r="C120" s="65"/>
      <c r="D120" s="65"/>
      <c r="E120" s="65"/>
      <c r="F120" s="65"/>
      <c r="G120" s="65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4.25" customHeight="1">
      <c r="A121" s="65"/>
      <c r="B121" s="65"/>
      <c r="C121" s="65"/>
      <c r="D121" s="65"/>
      <c r="E121" s="65"/>
      <c r="F121" s="65"/>
      <c r="G121" s="65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4.25" customHeight="1">
      <c r="A122" s="65"/>
      <c r="B122" s="65"/>
      <c r="C122" s="65"/>
      <c r="D122" s="65"/>
      <c r="E122" s="65"/>
      <c r="F122" s="65"/>
      <c r="G122" s="6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4.25" customHeight="1">
      <c r="A123" s="65"/>
      <c r="B123" s="65"/>
      <c r="C123" s="65"/>
      <c r="D123" s="65"/>
      <c r="E123" s="65"/>
      <c r="F123" s="65"/>
      <c r="G123" s="65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4.25" customHeight="1">
      <c r="A124" s="65"/>
      <c r="B124" s="65"/>
      <c r="C124" s="65"/>
      <c r="D124" s="65"/>
      <c r="E124" s="65"/>
      <c r="F124" s="65"/>
      <c r="G124" s="65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4.25" customHeight="1">
      <c r="A125" s="65"/>
      <c r="B125" s="65"/>
      <c r="C125" s="65"/>
      <c r="D125" s="65"/>
      <c r="E125" s="65"/>
      <c r="F125" s="65"/>
      <c r="G125" s="65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4.25" customHeight="1">
      <c r="A126" s="65"/>
      <c r="B126" s="65"/>
      <c r="C126" s="65"/>
      <c r="D126" s="65"/>
      <c r="E126" s="65"/>
      <c r="F126" s="65"/>
      <c r="G126" s="65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4.25" customHeight="1">
      <c r="A127" s="65"/>
      <c r="B127" s="65"/>
      <c r="C127" s="65"/>
      <c r="D127" s="65"/>
      <c r="E127" s="65"/>
      <c r="F127" s="65"/>
      <c r="G127" s="65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4.25" customHeight="1">
      <c r="A128" s="65"/>
      <c r="B128" s="65"/>
      <c r="C128" s="65"/>
      <c r="D128" s="65"/>
      <c r="E128" s="65"/>
      <c r="F128" s="65"/>
      <c r="G128" s="65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4.25" customHeight="1">
      <c r="A129" s="65"/>
      <c r="B129" s="65"/>
      <c r="C129" s="65"/>
      <c r="D129" s="65"/>
      <c r="E129" s="65"/>
      <c r="F129" s="65"/>
      <c r="G129" s="65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4.25" customHeight="1">
      <c r="A130" s="65"/>
      <c r="B130" s="65"/>
      <c r="C130" s="65"/>
      <c r="D130" s="65"/>
      <c r="E130" s="65"/>
      <c r="F130" s="65"/>
      <c r="G130" s="65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4.25" customHeight="1">
      <c r="A131" s="65"/>
      <c r="B131" s="65"/>
      <c r="C131" s="65"/>
      <c r="D131" s="65"/>
      <c r="E131" s="65"/>
      <c r="F131" s="65"/>
      <c r="G131" s="65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4.25" customHeight="1">
      <c r="A132" s="65"/>
      <c r="B132" s="65"/>
      <c r="C132" s="65"/>
      <c r="D132" s="65"/>
      <c r="E132" s="65"/>
      <c r="F132" s="65"/>
      <c r="G132" s="65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4.25" customHeight="1">
      <c r="A133" s="65"/>
      <c r="B133" s="65"/>
      <c r="C133" s="65"/>
      <c r="D133" s="65"/>
      <c r="E133" s="65"/>
      <c r="F133" s="65"/>
      <c r="G133" s="65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4.25" customHeight="1">
      <c r="A134" s="65"/>
      <c r="B134" s="65"/>
      <c r="C134" s="65"/>
      <c r="D134" s="65"/>
      <c r="E134" s="65"/>
      <c r="F134" s="65"/>
      <c r="G134" s="65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4.25" customHeight="1">
      <c r="A135" s="65"/>
      <c r="B135" s="65"/>
      <c r="C135" s="65"/>
      <c r="D135" s="65"/>
      <c r="E135" s="65"/>
      <c r="F135" s="65"/>
      <c r="G135" s="65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4.25" customHeight="1">
      <c r="A136" s="65"/>
      <c r="B136" s="65"/>
      <c r="C136" s="65"/>
      <c r="D136" s="65"/>
      <c r="E136" s="65"/>
      <c r="F136" s="65"/>
      <c r="G136" s="65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4.25" customHeight="1">
      <c r="A137" s="65"/>
      <c r="B137" s="65"/>
      <c r="C137" s="65"/>
      <c r="D137" s="65"/>
      <c r="E137" s="65"/>
      <c r="F137" s="65"/>
      <c r="G137" s="65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4.25" customHeight="1">
      <c r="A138" s="65"/>
      <c r="B138" s="65"/>
      <c r="C138" s="65"/>
      <c r="D138" s="65"/>
      <c r="E138" s="65"/>
      <c r="F138" s="65"/>
      <c r="G138" s="65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4.25" customHeight="1">
      <c r="A139" s="65"/>
      <c r="B139" s="65"/>
      <c r="C139" s="65"/>
      <c r="D139" s="65"/>
      <c r="E139" s="65"/>
      <c r="F139" s="65"/>
      <c r="G139" s="65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4.25" customHeight="1">
      <c r="A140" s="65"/>
      <c r="B140" s="65"/>
      <c r="C140" s="65"/>
      <c r="D140" s="65"/>
      <c r="E140" s="65"/>
      <c r="F140" s="65"/>
      <c r="G140" s="65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4.25" customHeight="1">
      <c r="A141" s="65"/>
      <c r="B141" s="65"/>
      <c r="C141" s="65"/>
      <c r="D141" s="65"/>
      <c r="E141" s="65"/>
      <c r="F141" s="65"/>
      <c r="G141" s="65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4.25" customHeight="1">
      <c r="A142" s="65"/>
      <c r="B142" s="65"/>
      <c r="C142" s="65"/>
      <c r="D142" s="65"/>
      <c r="E142" s="65"/>
      <c r="F142" s="65"/>
      <c r="G142" s="65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4.25" customHeight="1">
      <c r="A143" s="65"/>
      <c r="B143" s="65"/>
      <c r="C143" s="65"/>
      <c r="D143" s="65"/>
      <c r="E143" s="65"/>
      <c r="F143" s="65"/>
      <c r="G143" s="65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4.25" customHeight="1">
      <c r="A144" s="65"/>
      <c r="B144" s="65"/>
      <c r="C144" s="65"/>
      <c r="D144" s="65"/>
      <c r="E144" s="65"/>
      <c r="F144" s="65"/>
      <c r="G144" s="65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4.25" customHeight="1">
      <c r="A145" s="65"/>
      <c r="B145" s="65"/>
      <c r="C145" s="65"/>
      <c r="D145" s="65"/>
      <c r="E145" s="65"/>
      <c r="F145" s="65"/>
      <c r="G145" s="65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4.25" customHeight="1">
      <c r="A146" s="65"/>
      <c r="B146" s="65"/>
      <c r="C146" s="65"/>
      <c r="D146" s="65"/>
      <c r="E146" s="65"/>
      <c r="F146" s="65"/>
      <c r="G146" s="65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4.25" customHeight="1">
      <c r="A147" s="65"/>
      <c r="B147" s="65"/>
      <c r="C147" s="65"/>
      <c r="D147" s="65"/>
      <c r="E147" s="65"/>
      <c r="F147" s="65"/>
      <c r="G147" s="65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4.25" customHeight="1">
      <c r="A148" s="65"/>
      <c r="B148" s="65"/>
      <c r="C148" s="65"/>
      <c r="D148" s="65"/>
      <c r="E148" s="65"/>
      <c r="F148" s="65"/>
      <c r="G148" s="65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4.25" customHeight="1">
      <c r="A149" s="65"/>
      <c r="B149" s="65"/>
      <c r="C149" s="65"/>
      <c r="D149" s="65"/>
      <c r="E149" s="65"/>
      <c r="F149" s="65"/>
      <c r="G149" s="65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4.25" customHeight="1">
      <c r="A150" s="65"/>
      <c r="B150" s="65"/>
      <c r="C150" s="65"/>
      <c r="D150" s="65"/>
      <c r="E150" s="65"/>
      <c r="F150" s="65"/>
      <c r="G150" s="65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4.25" customHeight="1">
      <c r="A151" s="65"/>
      <c r="B151" s="65"/>
      <c r="C151" s="65"/>
      <c r="D151" s="65"/>
      <c r="E151" s="65"/>
      <c r="F151" s="65"/>
      <c r="G151" s="65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4.25" customHeight="1">
      <c r="A152" s="65"/>
      <c r="B152" s="65"/>
      <c r="C152" s="65"/>
      <c r="D152" s="65"/>
      <c r="E152" s="65"/>
      <c r="F152" s="65"/>
      <c r="G152" s="65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4.25" customHeight="1">
      <c r="A153" s="65"/>
      <c r="B153" s="65"/>
      <c r="C153" s="65"/>
      <c r="D153" s="65"/>
      <c r="E153" s="65"/>
      <c r="F153" s="65"/>
      <c r="G153" s="65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4.25" customHeight="1">
      <c r="A154" s="65"/>
      <c r="B154" s="65"/>
      <c r="C154" s="65"/>
      <c r="D154" s="65"/>
      <c r="E154" s="65"/>
      <c r="F154" s="65"/>
      <c r="G154" s="65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4.25" customHeight="1">
      <c r="A155" s="65"/>
      <c r="B155" s="65"/>
      <c r="C155" s="65"/>
      <c r="D155" s="65"/>
      <c r="E155" s="65"/>
      <c r="F155" s="65"/>
      <c r="G155" s="65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4.25" customHeight="1">
      <c r="A156" s="65"/>
      <c r="B156" s="65"/>
      <c r="C156" s="65"/>
      <c r="D156" s="65"/>
      <c r="E156" s="65"/>
      <c r="F156" s="65"/>
      <c r="G156" s="65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4.25" customHeight="1">
      <c r="A157" s="65"/>
      <c r="B157" s="65"/>
      <c r="C157" s="65"/>
      <c r="D157" s="65"/>
      <c r="E157" s="65"/>
      <c r="F157" s="65"/>
      <c r="G157" s="65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4.25" customHeight="1">
      <c r="A158" s="65"/>
      <c r="B158" s="65"/>
      <c r="C158" s="65"/>
      <c r="D158" s="65"/>
      <c r="E158" s="65"/>
      <c r="F158" s="65"/>
      <c r="G158" s="65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4.25" customHeight="1">
      <c r="A159" s="65"/>
      <c r="B159" s="65"/>
      <c r="C159" s="65"/>
      <c r="D159" s="65"/>
      <c r="E159" s="65"/>
      <c r="F159" s="65"/>
      <c r="G159" s="65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4.25" customHeight="1">
      <c r="A160" s="65"/>
      <c r="B160" s="65"/>
      <c r="C160" s="65"/>
      <c r="D160" s="65"/>
      <c r="E160" s="65"/>
      <c r="F160" s="65"/>
      <c r="G160" s="65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4.25" customHeight="1">
      <c r="A161" s="65"/>
      <c r="B161" s="65"/>
      <c r="C161" s="65"/>
      <c r="D161" s="65"/>
      <c r="E161" s="65"/>
      <c r="F161" s="65"/>
      <c r="G161" s="65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4.25" customHeight="1">
      <c r="A162" s="65"/>
      <c r="B162" s="65"/>
      <c r="C162" s="65"/>
      <c r="D162" s="65"/>
      <c r="E162" s="65"/>
      <c r="F162" s="65"/>
      <c r="G162" s="65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4.25" customHeight="1">
      <c r="A163" s="65"/>
      <c r="B163" s="65"/>
      <c r="C163" s="65"/>
      <c r="D163" s="65"/>
      <c r="E163" s="65"/>
      <c r="F163" s="65"/>
      <c r="G163" s="65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4.25" customHeight="1">
      <c r="A164" s="65"/>
      <c r="B164" s="65"/>
      <c r="C164" s="65"/>
      <c r="D164" s="65"/>
      <c r="E164" s="65"/>
      <c r="F164" s="65"/>
      <c r="G164" s="65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4.25" customHeight="1">
      <c r="A165" s="65"/>
      <c r="B165" s="65"/>
      <c r="C165" s="65"/>
      <c r="D165" s="65"/>
      <c r="E165" s="65"/>
      <c r="F165" s="65"/>
      <c r="G165" s="65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4.25" customHeight="1">
      <c r="A166" s="65"/>
      <c r="B166" s="65"/>
      <c r="C166" s="65"/>
      <c r="D166" s="65"/>
      <c r="E166" s="65"/>
      <c r="F166" s="65"/>
      <c r="G166" s="65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4.25" customHeight="1">
      <c r="A167" s="65"/>
      <c r="B167" s="65"/>
      <c r="C167" s="65"/>
      <c r="D167" s="65"/>
      <c r="E167" s="65"/>
      <c r="F167" s="65"/>
      <c r="G167" s="65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4.25" customHeight="1">
      <c r="A168" s="65"/>
      <c r="B168" s="65"/>
      <c r="C168" s="65"/>
      <c r="D168" s="65"/>
      <c r="E168" s="65"/>
      <c r="F168" s="65"/>
      <c r="G168" s="65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4.25" customHeight="1">
      <c r="A169" s="65"/>
      <c r="B169" s="65"/>
      <c r="C169" s="65"/>
      <c r="D169" s="65"/>
      <c r="E169" s="65"/>
      <c r="F169" s="65"/>
      <c r="G169" s="65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4.25" customHeight="1">
      <c r="A170" s="65"/>
      <c r="B170" s="65"/>
      <c r="C170" s="65"/>
      <c r="D170" s="65"/>
      <c r="E170" s="65"/>
      <c r="F170" s="65"/>
      <c r="G170" s="65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4.25" customHeight="1">
      <c r="A171" s="65"/>
      <c r="B171" s="65"/>
      <c r="C171" s="65"/>
      <c r="D171" s="65"/>
      <c r="E171" s="65"/>
      <c r="F171" s="65"/>
      <c r="G171" s="65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4.25" customHeight="1">
      <c r="A172" s="65"/>
      <c r="B172" s="65"/>
      <c r="C172" s="65"/>
      <c r="D172" s="65"/>
      <c r="E172" s="65"/>
      <c r="F172" s="65"/>
      <c r="G172" s="65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4.25" customHeight="1">
      <c r="A173" s="65"/>
      <c r="B173" s="65"/>
      <c r="C173" s="65"/>
      <c r="D173" s="65"/>
      <c r="E173" s="65"/>
      <c r="F173" s="65"/>
      <c r="G173" s="65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4.25" customHeight="1">
      <c r="A174" s="65"/>
      <c r="B174" s="65"/>
      <c r="C174" s="65"/>
      <c r="D174" s="65"/>
      <c r="E174" s="65"/>
      <c r="F174" s="65"/>
      <c r="G174" s="65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4.25" customHeight="1">
      <c r="A175" s="65"/>
      <c r="B175" s="65"/>
      <c r="C175" s="65"/>
      <c r="D175" s="65"/>
      <c r="E175" s="65"/>
      <c r="F175" s="65"/>
      <c r="G175" s="65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4.25" customHeight="1">
      <c r="A176" s="65"/>
      <c r="B176" s="65"/>
      <c r="C176" s="65"/>
      <c r="D176" s="65"/>
      <c r="E176" s="65"/>
      <c r="F176" s="65"/>
      <c r="G176" s="65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4.25" customHeight="1">
      <c r="A177" s="65"/>
      <c r="B177" s="65"/>
      <c r="C177" s="65"/>
      <c r="D177" s="65"/>
      <c r="E177" s="65"/>
      <c r="F177" s="65"/>
      <c r="G177" s="65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4.25" customHeight="1">
      <c r="A178" s="65"/>
      <c r="B178" s="65"/>
      <c r="C178" s="65"/>
      <c r="D178" s="65"/>
      <c r="E178" s="65"/>
      <c r="F178" s="65"/>
      <c r="G178" s="65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4.25" customHeight="1">
      <c r="A179" s="65"/>
      <c r="B179" s="65"/>
      <c r="C179" s="65"/>
      <c r="D179" s="65"/>
      <c r="E179" s="65"/>
      <c r="F179" s="65"/>
      <c r="G179" s="65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4.25" customHeight="1">
      <c r="A180" s="65"/>
      <c r="B180" s="65"/>
      <c r="C180" s="65"/>
      <c r="D180" s="65"/>
      <c r="E180" s="65"/>
      <c r="F180" s="65"/>
      <c r="G180" s="65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4.25" customHeight="1">
      <c r="A181" s="65"/>
      <c r="B181" s="65"/>
      <c r="C181" s="65"/>
      <c r="D181" s="65"/>
      <c r="E181" s="65"/>
      <c r="F181" s="65"/>
      <c r="G181" s="65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4.25" customHeight="1">
      <c r="A182" s="65"/>
      <c r="B182" s="65"/>
      <c r="C182" s="65"/>
      <c r="D182" s="65"/>
      <c r="E182" s="65"/>
      <c r="F182" s="65"/>
      <c r="G182" s="65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4.25" customHeight="1">
      <c r="A183" s="65"/>
      <c r="B183" s="65"/>
      <c r="C183" s="65"/>
      <c r="D183" s="65"/>
      <c r="E183" s="65"/>
      <c r="F183" s="65"/>
      <c r="G183" s="65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4.25" customHeight="1">
      <c r="A184" s="65"/>
      <c r="B184" s="65"/>
      <c r="C184" s="65"/>
      <c r="D184" s="65"/>
      <c r="E184" s="65"/>
      <c r="F184" s="65"/>
      <c r="G184" s="65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4.25" customHeight="1">
      <c r="A185" s="65"/>
      <c r="B185" s="65"/>
      <c r="C185" s="65"/>
      <c r="D185" s="65"/>
      <c r="E185" s="65"/>
      <c r="F185" s="65"/>
      <c r="G185" s="65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4.25" customHeight="1">
      <c r="A186" s="65"/>
      <c r="B186" s="65"/>
      <c r="C186" s="65"/>
      <c r="D186" s="65"/>
      <c r="E186" s="65"/>
      <c r="F186" s="65"/>
      <c r="G186" s="65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4.25" customHeight="1">
      <c r="A187" s="65"/>
      <c r="B187" s="65"/>
      <c r="C187" s="65"/>
      <c r="D187" s="65"/>
      <c r="E187" s="65"/>
      <c r="F187" s="65"/>
      <c r="G187" s="65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4.25" customHeight="1">
      <c r="A188" s="65"/>
      <c r="B188" s="65"/>
      <c r="C188" s="65"/>
      <c r="D188" s="65"/>
      <c r="E188" s="65"/>
      <c r="F188" s="65"/>
      <c r="G188" s="65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4.25" customHeight="1">
      <c r="A189" s="65"/>
      <c r="B189" s="65"/>
      <c r="C189" s="65"/>
      <c r="D189" s="65"/>
      <c r="E189" s="65"/>
      <c r="F189" s="65"/>
      <c r="G189" s="65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4.25" customHeight="1">
      <c r="A190" s="65"/>
      <c r="B190" s="65"/>
      <c r="C190" s="65"/>
      <c r="D190" s="65"/>
      <c r="E190" s="65"/>
      <c r="F190" s="65"/>
      <c r="G190" s="65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4.25" customHeight="1">
      <c r="A191" s="65"/>
      <c r="B191" s="65"/>
      <c r="C191" s="65"/>
      <c r="D191" s="65"/>
      <c r="E191" s="65"/>
      <c r="F191" s="65"/>
      <c r="G191" s="65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4.25" customHeight="1">
      <c r="A192" s="65"/>
      <c r="B192" s="65"/>
      <c r="C192" s="65"/>
      <c r="D192" s="65"/>
      <c r="E192" s="65"/>
      <c r="F192" s="65"/>
      <c r="G192" s="65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4.25" customHeight="1">
      <c r="A193" s="65"/>
      <c r="B193" s="65"/>
      <c r="C193" s="65"/>
      <c r="D193" s="65"/>
      <c r="E193" s="65"/>
      <c r="F193" s="65"/>
      <c r="G193" s="65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4.25" customHeight="1">
      <c r="A194" s="65"/>
      <c r="B194" s="65"/>
      <c r="C194" s="65"/>
      <c r="D194" s="65"/>
      <c r="E194" s="65"/>
      <c r="F194" s="65"/>
      <c r="G194" s="65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4.25" customHeight="1">
      <c r="A195" s="65"/>
      <c r="B195" s="65"/>
      <c r="C195" s="65"/>
      <c r="D195" s="65"/>
      <c r="E195" s="65"/>
      <c r="F195" s="65"/>
      <c r="G195" s="65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4.25" customHeight="1">
      <c r="A196" s="65"/>
      <c r="B196" s="65"/>
      <c r="C196" s="65"/>
      <c r="D196" s="65"/>
      <c r="E196" s="65"/>
      <c r="F196" s="65"/>
      <c r="G196" s="65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4.25" customHeight="1">
      <c r="A197" s="65"/>
      <c r="B197" s="65"/>
      <c r="C197" s="65"/>
      <c r="D197" s="65"/>
      <c r="E197" s="65"/>
      <c r="F197" s="65"/>
      <c r="G197" s="65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4.25" customHeight="1">
      <c r="A198" s="65"/>
      <c r="B198" s="65"/>
      <c r="C198" s="65"/>
      <c r="D198" s="65"/>
      <c r="E198" s="65"/>
      <c r="F198" s="65"/>
      <c r="G198" s="65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4.25" customHeight="1">
      <c r="A199" s="65"/>
      <c r="B199" s="65"/>
      <c r="C199" s="65"/>
      <c r="D199" s="65"/>
      <c r="E199" s="65"/>
      <c r="F199" s="65"/>
      <c r="G199" s="65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4.25" customHeight="1">
      <c r="A200" s="65"/>
      <c r="B200" s="65"/>
      <c r="C200" s="65"/>
      <c r="D200" s="65"/>
      <c r="E200" s="65"/>
      <c r="F200" s="65"/>
      <c r="G200" s="65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4.25" customHeight="1">
      <c r="A201" s="65"/>
      <c r="B201" s="65"/>
      <c r="C201" s="65"/>
      <c r="D201" s="65"/>
      <c r="E201" s="65"/>
      <c r="F201" s="65"/>
      <c r="G201" s="65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4.25" customHeight="1">
      <c r="A202" s="65"/>
      <c r="B202" s="65"/>
      <c r="C202" s="65"/>
      <c r="D202" s="65"/>
      <c r="E202" s="65"/>
      <c r="F202" s="65"/>
      <c r="G202" s="65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4.25" customHeight="1">
      <c r="A203" s="65"/>
      <c r="B203" s="65"/>
      <c r="C203" s="65"/>
      <c r="D203" s="65"/>
      <c r="E203" s="65"/>
      <c r="F203" s="65"/>
      <c r="G203" s="65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4.25" customHeight="1">
      <c r="A204" s="65"/>
      <c r="B204" s="65"/>
      <c r="C204" s="65"/>
      <c r="D204" s="65"/>
      <c r="E204" s="65"/>
      <c r="F204" s="65"/>
      <c r="G204" s="65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4.25" customHeight="1">
      <c r="A205" s="65"/>
      <c r="B205" s="65"/>
      <c r="C205" s="65"/>
      <c r="D205" s="65"/>
      <c r="E205" s="65"/>
      <c r="F205" s="65"/>
      <c r="G205" s="65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4.25" customHeight="1">
      <c r="A206" s="65"/>
      <c r="B206" s="65"/>
      <c r="C206" s="65"/>
      <c r="D206" s="65"/>
      <c r="E206" s="65"/>
      <c r="F206" s="65"/>
      <c r="G206" s="65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4.25" customHeight="1">
      <c r="A207" s="65"/>
      <c r="B207" s="65"/>
      <c r="C207" s="65"/>
      <c r="D207" s="65"/>
      <c r="E207" s="65"/>
      <c r="F207" s="65"/>
      <c r="G207" s="65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4.25" customHeight="1">
      <c r="A208" s="65"/>
      <c r="B208" s="65"/>
      <c r="C208" s="65"/>
      <c r="D208" s="65"/>
      <c r="E208" s="65"/>
      <c r="F208" s="65"/>
      <c r="G208" s="65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4.25" customHeight="1">
      <c r="A209" s="65"/>
      <c r="B209" s="65"/>
      <c r="C209" s="65"/>
      <c r="D209" s="65"/>
      <c r="E209" s="65"/>
      <c r="F209" s="65"/>
      <c r="G209" s="65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4.25" customHeight="1">
      <c r="A210" s="65"/>
      <c r="B210" s="65"/>
      <c r="C210" s="65"/>
      <c r="D210" s="65"/>
      <c r="E210" s="65"/>
      <c r="F210" s="65"/>
      <c r="G210" s="65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4.25" customHeight="1">
      <c r="A211" s="65"/>
      <c r="B211" s="65"/>
      <c r="C211" s="65"/>
      <c r="D211" s="65"/>
      <c r="E211" s="65"/>
      <c r="F211" s="65"/>
      <c r="G211" s="65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4.25" customHeight="1">
      <c r="A212" s="65"/>
      <c r="B212" s="65"/>
      <c r="C212" s="65"/>
      <c r="D212" s="65"/>
      <c r="E212" s="65"/>
      <c r="F212" s="65"/>
      <c r="G212" s="65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4.25" customHeight="1">
      <c r="A213" s="65"/>
      <c r="B213" s="65"/>
      <c r="C213" s="65"/>
      <c r="D213" s="65"/>
      <c r="E213" s="65"/>
      <c r="F213" s="65"/>
      <c r="G213" s="65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4.25" customHeight="1">
      <c r="A214" s="65"/>
      <c r="B214" s="65"/>
      <c r="C214" s="65"/>
      <c r="D214" s="65"/>
      <c r="E214" s="65"/>
      <c r="F214" s="65"/>
      <c r="G214" s="65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4.25" customHeight="1">
      <c r="A215" s="65"/>
      <c r="B215" s="65"/>
      <c r="C215" s="65"/>
      <c r="D215" s="65"/>
      <c r="E215" s="65"/>
      <c r="F215" s="65"/>
      <c r="G215" s="65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4.25" customHeight="1">
      <c r="A216" s="65"/>
      <c r="B216" s="65"/>
      <c r="C216" s="65"/>
      <c r="D216" s="65"/>
      <c r="E216" s="65"/>
      <c r="F216" s="65"/>
      <c r="G216" s="65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4.25" customHeight="1">
      <c r="A217" s="65"/>
      <c r="B217" s="65"/>
      <c r="C217" s="65"/>
      <c r="D217" s="65"/>
      <c r="E217" s="65"/>
      <c r="F217" s="65"/>
      <c r="G217" s="65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4.25" customHeight="1">
      <c r="A218" s="65"/>
      <c r="B218" s="65"/>
      <c r="C218" s="65"/>
      <c r="D218" s="65"/>
      <c r="E218" s="65"/>
      <c r="F218" s="65"/>
      <c r="G218" s="65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4.25" customHeight="1">
      <c r="A219" s="65"/>
      <c r="B219" s="65"/>
      <c r="C219" s="65"/>
      <c r="D219" s="65"/>
      <c r="E219" s="65"/>
      <c r="F219" s="65"/>
      <c r="G219" s="65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4.25" customHeight="1">
      <c r="A220" s="65"/>
      <c r="B220" s="65"/>
      <c r="C220" s="65"/>
      <c r="D220" s="65"/>
      <c r="E220" s="65"/>
      <c r="F220" s="65"/>
      <c r="G220" s="65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4.25" customHeight="1">
      <c r="A221" s="65"/>
      <c r="B221" s="65"/>
      <c r="C221" s="65"/>
      <c r="D221" s="65"/>
      <c r="E221" s="65"/>
      <c r="F221" s="65"/>
      <c r="G221" s="65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4.25" customHeight="1">
      <c r="A222" s="65"/>
      <c r="B222" s="65"/>
      <c r="C222" s="65"/>
      <c r="D222" s="65"/>
      <c r="E222" s="65"/>
      <c r="F222" s="65"/>
      <c r="G222" s="65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4.25" customHeight="1">
      <c r="A223" s="65"/>
      <c r="B223" s="65"/>
      <c r="C223" s="65"/>
      <c r="D223" s="65"/>
      <c r="E223" s="65"/>
      <c r="F223" s="65"/>
      <c r="G223" s="65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4.25" customHeight="1">
      <c r="A224" s="65"/>
      <c r="B224" s="65"/>
      <c r="C224" s="65"/>
      <c r="D224" s="65"/>
      <c r="E224" s="65"/>
      <c r="F224" s="65"/>
      <c r="G224" s="65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4.25" customHeight="1">
      <c r="A225" s="65"/>
      <c r="B225" s="65"/>
      <c r="C225" s="65"/>
      <c r="D225" s="65"/>
      <c r="E225" s="65"/>
      <c r="F225" s="65"/>
      <c r="G225" s="65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4.25" customHeight="1">
      <c r="A226" s="65"/>
      <c r="B226" s="65"/>
      <c r="C226" s="65"/>
      <c r="D226" s="65"/>
      <c r="E226" s="65"/>
      <c r="F226" s="65"/>
      <c r="G226" s="65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4.25" customHeight="1">
      <c r="A227" s="65"/>
      <c r="B227" s="65"/>
      <c r="C227" s="65"/>
      <c r="D227" s="65"/>
      <c r="E227" s="65"/>
      <c r="F227" s="65"/>
      <c r="G227" s="65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4.25" customHeight="1">
      <c r="A228" s="65"/>
      <c r="B228" s="65"/>
      <c r="C228" s="65"/>
      <c r="D228" s="65"/>
      <c r="E228" s="65"/>
      <c r="F228" s="65"/>
      <c r="G228" s="65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4.25" customHeight="1">
      <c r="A229" s="65"/>
      <c r="B229" s="65"/>
      <c r="C229" s="65"/>
      <c r="D229" s="65"/>
      <c r="E229" s="65"/>
      <c r="F229" s="65"/>
      <c r="G229" s="65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4.25" customHeight="1">
      <c r="A230" s="65"/>
      <c r="B230" s="65"/>
      <c r="C230" s="65"/>
      <c r="D230" s="65"/>
      <c r="E230" s="65"/>
      <c r="F230" s="65"/>
      <c r="G230" s="65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4.25" customHeight="1">
      <c r="A231" s="65"/>
      <c r="B231" s="65"/>
      <c r="C231" s="65"/>
      <c r="D231" s="65"/>
      <c r="E231" s="65"/>
      <c r="F231" s="65"/>
      <c r="G231" s="65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5.75" customHeight="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ht="15.75" customHeight="1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 spans="1:26" ht="15.75" customHeight="1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</row>
    <row r="1004" spans="1:26" ht="15.75" customHeight="1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 spans="1:26" ht="15.75" customHeight="1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 spans="1:26" ht="15.75" customHeight="1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 spans="1:26" ht="15.75" customHeight="1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 spans="1:26" ht="15.75" customHeight="1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 spans="1:26" ht="15.75" customHeight="1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  <row r="1010" spans="1:26" ht="15.75" customHeight="1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</row>
    <row r="1011" spans="1:26" ht="15.75" customHeight="1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</row>
  </sheetData>
  <mergeCells count="4">
    <mergeCell ref="A20:E20"/>
    <mergeCell ref="A25:B25"/>
    <mergeCell ref="E28:E29"/>
    <mergeCell ref="A32:C32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2A41-D6EA-4715-8551-30EAC373C4E2}">
  <dimension ref="A1:Z1022"/>
  <sheetViews>
    <sheetView showGridLines="0" topLeftCell="A87" workbookViewId="0">
      <selection activeCell="E103" sqref="E103"/>
    </sheetView>
  </sheetViews>
  <sheetFormatPr defaultColWidth="12.625" defaultRowHeight="15" customHeight="1"/>
  <cols>
    <col min="1" max="1" width="10.125" style="106" customWidth="1"/>
    <col min="2" max="2" width="50.125" style="106" customWidth="1"/>
    <col min="3" max="3" width="12.625" style="106"/>
    <col min="4" max="4" width="10.125" style="106" customWidth="1"/>
    <col min="5" max="5" width="11.125" style="106" customWidth="1"/>
    <col min="6" max="6" width="10.5" style="106" customWidth="1"/>
    <col min="7" max="7" width="12" style="106" customWidth="1"/>
    <col min="8" max="8" width="10.625" style="106" customWidth="1"/>
    <col min="9" max="9" width="22.125" style="106" customWidth="1"/>
    <col min="10" max="10" width="56.25" style="106" customWidth="1"/>
    <col min="11" max="26" width="8" style="106" customWidth="1"/>
    <col min="27" max="16384" width="12.625" style="106"/>
  </cols>
  <sheetData>
    <row r="1" spans="1:26" ht="15.75" customHeight="1">
      <c r="A1" s="208" t="s">
        <v>334</v>
      </c>
      <c r="B1" s="209"/>
      <c r="C1" s="210"/>
      <c r="D1" s="103"/>
      <c r="E1" s="103"/>
      <c r="F1" s="104"/>
      <c r="G1" s="105" t="s">
        <v>335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.75" customHeight="1">
      <c r="A2" s="208" t="s">
        <v>148</v>
      </c>
      <c r="B2" s="209"/>
      <c r="C2" s="210"/>
      <c r="D2" s="103"/>
      <c r="E2" s="103"/>
      <c r="F2" s="104"/>
      <c r="G2" s="107" t="s">
        <v>295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5.75" customHeight="1">
      <c r="A3" s="108" t="s">
        <v>149</v>
      </c>
      <c r="B3" s="109" t="s">
        <v>150</v>
      </c>
      <c r="C3" s="108"/>
      <c r="D3" s="103"/>
      <c r="E3" s="103"/>
      <c r="F3" s="104"/>
      <c r="G3" s="107" t="s">
        <v>295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5.75" customHeight="1">
      <c r="A4" s="108" t="s">
        <v>151</v>
      </c>
      <c r="B4" s="109" t="s">
        <v>152</v>
      </c>
      <c r="C4" s="108" t="s">
        <v>153</v>
      </c>
      <c r="D4" s="103"/>
      <c r="E4" s="103"/>
      <c r="F4" s="104"/>
      <c r="G4" s="107" t="s">
        <v>295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5.75" customHeight="1">
      <c r="A5" s="108" t="s">
        <v>154</v>
      </c>
      <c r="B5" s="109" t="s">
        <v>155</v>
      </c>
      <c r="C5" s="109" t="str">
        <f>G5</f>
        <v>SIDESV - DF000101/2022 - 2022/2022</v>
      </c>
      <c r="D5" s="103"/>
      <c r="E5" s="103"/>
      <c r="F5" s="104"/>
      <c r="G5" s="136" t="s">
        <v>407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>
      <c r="A6" s="108" t="s">
        <v>156</v>
      </c>
      <c r="B6" s="109" t="s">
        <v>157</v>
      </c>
      <c r="C6" s="108" t="s">
        <v>158</v>
      </c>
      <c r="D6" s="103"/>
      <c r="E6" s="103"/>
      <c r="F6" s="104"/>
      <c r="G6" s="107" t="s">
        <v>295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 customHeight="1">
      <c r="A7" s="206" t="s">
        <v>159</v>
      </c>
      <c r="B7" s="207"/>
      <c r="C7" s="207"/>
      <c r="D7" s="103"/>
      <c r="E7" s="103"/>
      <c r="F7" s="104"/>
      <c r="G7" s="107" t="s">
        <v>295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9.25" customHeight="1">
      <c r="A8" s="108" t="s">
        <v>160</v>
      </c>
      <c r="B8" s="109" t="s">
        <v>161</v>
      </c>
      <c r="C8" s="109" t="s">
        <v>162</v>
      </c>
      <c r="D8" s="103"/>
      <c r="E8" s="103"/>
      <c r="F8" s="104"/>
      <c r="G8" s="107" t="s">
        <v>295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5.75" customHeight="1">
      <c r="A9" s="108" t="s">
        <v>163</v>
      </c>
      <c r="B9" s="109" t="s">
        <v>164</v>
      </c>
      <c r="C9" s="108">
        <v>1</v>
      </c>
      <c r="D9" s="103"/>
      <c r="E9" s="103"/>
      <c r="F9" s="104"/>
      <c r="G9" s="107" t="s">
        <v>295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5.75" customHeight="1">
      <c r="A10" s="206" t="s">
        <v>165</v>
      </c>
      <c r="B10" s="207"/>
      <c r="C10" s="207"/>
      <c r="D10" s="103"/>
      <c r="E10" s="103"/>
      <c r="F10" s="104"/>
      <c r="G10" s="107" t="s">
        <v>295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5.75" customHeight="1">
      <c r="A11" s="108">
        <v>1</v>
      </c>
      <c r="B11" s="109" t="s">
        <v>166</v>
      </c>
      <c r="C11" s="108" t="s">
        <v>167</v>
      </c>
      <c r="D11" s="103"/>
      <c r="E11" s="103"/>
      <c r="F11" s="104"/>
      <c r="G11" s="107" t="s">
        <v>295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5.75" customHeight="1">
      <c r="A12" s="108">
        <v>2</v>
      </c>
      <c r="B12" s="109" t="s">
        <v>168</v>
      </c>
      <c r="C12" s="108" t="s">
        <v>169</v>
      </c>
      <c r="D12" s="103"/>
      <c r="E12" s="103"/>
      <c r="F12" s="104"/>
      <c r="G12" s="107" t="s">
        <v>295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5.75" customHeight="1">
      <c r="A13" s="108">
        <v>3</v>
      </c>
      <c r="B13" s="109" t="s">
        <v>170</v>
      </c>
      <c r="C13" s="110">
        <f>VLOOKUP(C14,$F$13:$G$14,2,0)</f>
        <v>2450.39</v>
      </c>
      <c r="D13" s="103"/>
      <c r="E13" s="103"/>
      <c r="F13" s="107" t="s">
        <v>336</v>
      </c>
      <c r="G13" s="111">
        <v>2450.39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5.75" customHeight="1">
      <c r="A14" s="108">
        <v>4</v>
      </c>
      <c r="B14" s="109" t="s">
        <v>171</v>
      </c>
      <c r="C14" s="108" t="s">
        <v>336</v>
      </c>
      <c r="D14" s="103"/>
      <c r="E14" s="103"/>
      <c r="F14" s="107" t="s">
        <v>337</v>
      </c>
      <c r="G14" s="111">
        <v>2939.18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5.75" customHeight="1">
      <c r="A15" s="108">
        <v>5</v>
      </c>
      <c r="B15" s="109" t="s">
        <v>173</v>
      </c>
      <c r="C15" s="108" t="s">
        <v>174</v>
      </c>
      <c r="D15" s="103"/>
      <c r="E15" s="103"/>
      <c r="F15" s="104"/>
      <c r="G15" s="107" t="s">
        <v>295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5.75" customHeight="1">
      <c r="A16" s="108">
        <v>6</v>
      </c>
      <c r="B16" s="109" t="s">
        <v>175</v>
      </c>
      <c r="C16" s="108" t="str">
        <f>G16</f>
        <v>DF000101/2022</v>
      </c>
      <c r="D16" s="103"/>
      <c r="E16" s="103"/>
      <c r="F16" s="104"/>
      <c r="G16" s="135" t="s">
        <v>176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5.75" customHeight="1">
      <c r="A17" s="211" t="s">
        <v>338</v>
      </c>
      <c r="B17" s="207"/>
      <c r="C17" s="207"/>
      <c r="D17" s="103"/>
      <c r="E17" s="103"/>
      <c r="F17" s="104"/>
      <c r="G17" s="107" t="s">
        <v>295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.75" customHeight="1">
      <c r="A18" s="112">
        <v>44197</v>
      </c>
      <c r="B18" s="113" t="s">
        <v>339</v>
      </c>
      <c r="C18" s="114" t="s">
        <v>179</v>
      </c>
      <c r="D18" s="103"/>
      <c r="E18" s="103"/>
      <c r="F18" s="104"/>
      <c r="G18" s="107" t="s">
        <v>295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5.75" customHeight="1">
      <c r="A19" s="108" t="s">
        <v>149</v>
      </c>
      <c r="B19" s="109" t="s">
        <v>180</v>
      </c>
      <c r="C19" s="110">
        <f>$C$13</f>
        <v>2450.39</v>
      </c>
      <c r="D19" s="103"/>
      <c r="E19" s="103"/>
      <c r="F19" s="104"/>
      <c r="G19" s="107" t="s">
        <v>295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5.75" customHeight="1">
      <c r="A20" s="108" t="s">
        <v>151</v>
      </c>
      <c r="B20" s="109" t="s">
        <v>340</v>
      </c>
      <c r="C20" s="110">
        <v>0</v>
      </c>
      <c r="D20" s="103"/>
      <c r="E20" s="103"/>
      <c r="F20" s="104"/>
      <c r="G20" s="115">
        <v>0.1</v>
      </c>
      <c r="H20" s="116">
        <v>245.03899999999999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5.75" customHeight="1">
      <c r="A21" s="108" t="s">
        <v>154</v>
      </c>
      <c r="B21" s="109" t="s">
        <v>341</v>
      </c>
      <c r="C21" s="110">
        <f>$H$21</f>
        <v>735.11699999999996</v>
      </c>
      <c r="D21" s="103"/>
      <c r="E21" s="103"/>
      <c r="F21" s="104"/>
      <c r="G21" s="115">
        <v>0.3</v>
      </c>
      <c r="H21" s="116">
        <v>735.11699999999996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.75" customHeight="1">
      <c r="A22" s="108" t="s">
        <v>156</v>
      </c>
      <c r="B22" s="109" t="s">
        <v>182</v>
      </c>
      <c r="C22" s="110">
        <v>0</v>
      </c>
      <c r="D22" s="103"/>
      <c r="E22" s="103"/>
      <c r="F22" s="104"/>
      <c r="G22" s="115">
        <v>0.2</v>
      </c>
      <c r="H22" s="116">
        <v>637.10140000000001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5.75" customHeight="1">
      <c r="A23" s="108" t="s">
        <v>183</v>
      </c>
      <c r="B23" s="109" t="s">
        <v>342</v>
      </c>
      <c r="C23" s="110">
        <f t="shared" ref="C23:C24" si="0">G23</f>
        <v>159.26376633818182</v>
      </c>
      <c r="D23" s="103"/>
      <c r="E23" s="103"/>
      <c r="F23" s="104"/>
      <c r="G23" s="111">
        <v>159.26376633818182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.75" customHeight="1">
      <c r="A24" s="108" t="s">
        <v>185</v>
      </c>
      <c r="B24" s="109" t="s">
        <v>343</v>
      </c>
      <c r="C24" s="110">
        <f t="shared" si="0"/>
        <v>24.502117898181819</v>
      </c>
      <c r="D24" s="103"/>
      <c r="E24" s="103"/>
      <c r="F24" s="104"/>
      <c r="G24" s="111">
        <v>24.502117898181819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.75" customHeight="1">
      <c r="A25" s="108" t="s">
        <v>204</v>
      </c>
      <c r="B25" s="109" t="s">
        <v>186</v>
      </c>
      <c r="C25" s="110">
        <v>0</v>
      </c>
      <c r="D25" s="103"/>
      <c r="E25" s="103"/>
      <c r="F25" s="104"/>
      <c r="G25" s="107" t="s">
        <v>295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.75" customHeight="1">
      <c r="A26" s="212" t="s">
        <v>344</v>
      </c>
      <c r="B26" s="210"/>
      <c r="C26" s="117">
        <f>SUM(C19:C25)</f>
        <v>3369.2728842363636</v>
      </c>
      <c r="D26" s="103"/>
      <c r="E26" s="103"/>
      <c r="F26" s="104"/>
      <c r="G26" s="107" t="s">
        <v>295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.75" customHeight="1">
      <c r="A27" s="108" t="s">
        <v>206</v>
      </c>
      <c r="B27" s="109" t="s">
        <v>345</v>
      </c>
      <c r="C27" s="110">
        <f t="shared" ref="C27:C28" si="1">G27</f>
        <v>349.40891297205746</v>
      </c>
      <c r="D27" s="103"/>
      <c r="E27" s="103"/>
      <c r="F27" s="104"/>
      <c r="G27" s="111">
        <v>349.40891297205746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.75" customHeight="1">
      <c r="A28" s="109" t="s">
        <v>346</v>
      </c>
      <c r="B28" s="109" t="s">
        <v>347</v>
      </c>
      <c r="C28" s="110">
        <f t="shared" si="1"/>
        <v>53.75521738031653</v>
      </c>
      <c r="D28" s="103"/>
      <c r="E28" s="103"/>
      <c r="F28" s="104"/>
      <c r="G28" s="111">
        <v>53.75521738031653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75" customHeight="1">
      <c r="A29" s="212" t="s">
        <v>187</v>
      </c>
      <c r="B29" s="210"/>
      <c r="C29" s="117">
        <f>C26+C27+C28</f>
        <v>3772.4370145887374</v>
      </c>
      <c r="D29" s="103"/>
      <c r="E29" s="103"/>
      <c r="F29" s="104"/>
      <c r="G29" s="107" t="s">
        <v>295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5.75" customHeight="1">
      <c r="A30" s="206" t="s">
        <v>188</v>
      </c>
      <c r="B30" s="207"/>
      <c r="C30" s="207"/>
      <c r="D30" s="103"/>
      <c r="E30" s="103"/>
      <c r="F30" s="104"/>
      <c r="G30" s="107" t="s">
        <v>295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5.75" customHeight="1">
      <c r="A31" s="206" t="s">
        <v>189</v>
      </c>
      <c r="B31" s="207"/>
      <c r="C31" s="207"/>
      <c r="D31" s="103"/>
      <c r="E31" s="103"/>
      <c r="F31" s="104"/>
      <c r="G31" s="107" t="s">
        <v>295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>
      <c r="A32" s="114" t="s">
        <v>190</v>
      </c>
      <c r="B32" s="113" t="s">
        <v>191</v>
      </c>
      <c r="C32" s="114" t="s">
        <v>192</v>
      </c>
      <c r="D32" s="114" t="s">
        <v>179</v>
      </c>
      <c r="E32" s="103"/>
      <c r="F32" s="104"/>
      <c r="G32" s="107" t="s">
        <v>295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5.75" customHeight="1">
      <c r="A33" s="108" t="s">
        <v>149</v>
      </c>
      <c r="B33" s="109" t="s">
        <v>193</v>
      </c>
      <c r="C33" s="118">
        <f t="shared" ref="C33:C34" si="2">G33</f>
        <v>8.3333333333333329E-2</v>
      </c>
      <c r="D33" s="110">
        <f t="shared" ref="D33:D34" si="3">C33*$C$29</f>
        <v>314.36975121572812</v>
      </c>
      <c r="E33" s="103"/>
      <c r="F33" s="104"/>
      <c r="G33" s="119">
        <v>8.3333333333333329E-2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5.75" customHeight="1">
      <c r="A34" s="108" t="s">
        <v>151</v>
      </c>
      <c r="B34" s="109" t="s">
        <v>194</v>
      </c>
      <c r="C34" s="118">
        <f t="shared" si="2"/>
        <v>2.7777777777777776E-2</v>
      </c>
      <c r="D34" s="110">
        <f t="shared" si="3"/>
        <v>104.78991707190937</v>
      </c>
      <c r="E34" s="103"/>
      <c r="F34" s="104"/>
      <c r="G34" s="119">
        <v>2.7777777777777776E-2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5.75" customHeight="1">
      <c r="A35" s="212" t="s">
        <v>344</v>
      </c>
      <c r="B35" s="210"/>
      <c r="C35" s="120">
        <f t="shared" ref="C35:D35" si="4">SUM(C33:C34)</f>
        <v>0.1111111111111111</v>
      </c>
      <c r="D35" s="117">
        <f t="shared" si="4"/>
        <v>419.15966828763749</v>
      </c>
      <c r="E35" s="103"/>
      <c r="F35" s="104"/>
      <c r="G35" s="107" t="s">
        <v>295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5.75" customHeight="1">
      <c r="A36" s="108" t="s">
        <v>154</v>
      </c>
      <c r="B36" s="108" t="s">
        <v>348</v>
      </c>
      <c r="C36" s="118">
        <f>G36</f>
        <v>4.4222222222222225E-2</v>
      </c>
      <c r="D36" s="110">
        <f>C36*$C$29</f>
        <v>166.82554797847973</v>
      </c>
      <c r="E36" s="103"/>
      <c r="F36" s="104"/>
      <c r="G36" s="119">
        <v>4.4222222222222225E-2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5.75" customHeight="1">
      <c r="A37" s="212" t="s">
        <v>187</v>
      </c>
      <c r="B37" s="210"/>
      <c r="C37" s="120">
        <f t="shared" ref="C37:D37" si="5">C35+C36</f>
        <v>0.15533333333333332</v>
      </c>
      <c r="D37" s="117">
        <f t="shared" si="5"/>
        <v>585.98521626611728</v>
      </c>
      <c r="E37" s="103"/>
      <c r="F37" s="104"/>
      <c r="G37" s="107" t="s">
        <v>295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.75" customHeight="1">
      <c r="A38" s="206" t="s">
        <v>195</v>
      </c>
      <c r="B38" s="207"/>
      <c r="C38" s="207"/>
      <c r="D38" s="103"/>
      <c r="E38" s="103"/>
      <c r="F38" s="104"/>
      <c r="G38" s="107" t="s">
        <v>295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5.75" customHeight="1">
      <c r="A39" s="114" t="s">
        <v>196</v>
      </c>
      <c r="B39" s="113" t="s">
        <v>197</v>
      </c>
      <c r="C39" s="114" t="s">
        <v>192</v>
      </c>
      <c r="D39" s="114" t="s">
        <v>179</v>
      </c>
      <c r="E39" s="103"/>
      <c r="F39" s="104"/>
      <c r="G39" s="107" t="s">
        <v>295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5.75" customHeight="1">
      <c r="A40" s="108" t="s">
        <v>149</v>
      </c>
      <c r="B40" s="109" t="s">
        <v>198</v>
      </c>
      <c r="C40" s="118">
        <f t="shared" ref="C40:C47" si="6">G40</f>
        <v>0.2</v>
      </c>
      <c r="D40" s="110">
        <f t="shared" ref="D40:D47" si="7">C40*$C$29</f>
        <v>754.48740291774754</v>
      </c>
      <c r="E40" s="103"/>
      <c r="F40" s="104"/>
      <c r="G40" s="119">
        <v>0.2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5.75" customHeight="1">
      <c r="A41" s="108" t="s">
        <v>151</v>
      </c>
      <c r="B41" s="109" t="s">
        <v>199</v>
      </c>
      <c r="C41" s="118">
        <f t="shared" si="6"/>
        <v>2.5000000000000001E-2</v>
      </c>
      <c r="D41" s="110">
        <f t="shared" si="7"/>
        <v>94.310925364718443</v>
      </c>
      <c r="E41" s="103"/>
      <c r="F41" s="104"/>
      <c r="G41" s="119">
        <v>2.5000000000000001E-2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5.75" customHeight="1">
      <c r="A42" s="108" t="s">
        <v>154</v>
      </c>
      <c r="B42" s="109" t="s">
        <v>200</v>
      </c>
      <c r="C42" s="118">
        <f t="shared" si="6"/>
        <v>0.06</v>
      </c>
      <c r="D42" s="110">
        <f t="shared" si="7"/>
        <v>226.34622087532424</v>
      </c>
      <c r="E42" s="103"/>
      <c r="F42" s="104"/>
      <c r="G42" s="119">
        <v>0.06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5.75" customHeight="1">
      <c r="A43" s="108" t="s">
        <v>156</v>
      </c>
      <c r="B43" s="109" t="s">
        <v>201</v>
      </c>
      <c r="C43" s="118">
        <f t="shared" si="6"/>
        <v>1.4999999999999999E-2</v>
      </c>
      <c r="D43" s="110">
        <f t="shared" si="7"/>
        <v>56.586555218831059</v>
      </c>
      <c r="E43" s="103"/>
      <c r="F43" s="104"/>
      <c r="G43" s="119">
        <v>1.4999999999999999E-2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5.75" customHeight="1">
      <c r="A44" s="108" t="s">
        <v>183</v>
      </c>
      <c r="B44" s="109" t="s">
        <v>202</v>
      </c>
      <c r="C44" s="118">
        <f t="shared" si="6"/>
        <v>0.01</v>
      </c>
      <c r="D44" s="110">
        <f t="shared" si="7"/>
        <v>37.724370145887377</v>
      </c>
      <c r="E44" s="103"/>
      <c r="F44" s="104"/>
      <c r="G44" s="119">
        <v>0.01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5.75" customHeight="1">
      <c r="A45" s="108" t="s">
        <v>185</v>
      </c>
      <c r="B45" s="109" t="s">
        <v>203</v>
      </c>
      <c r="C45" s="118">
        <f t="shared" si="6"/>
        <v>6.0000000000000001E-3</v>
      </c>
      <c r="D45" s="110">
        <f t="shared" si="7"/>
        <v>22.634622087532424</v>
      </c>
      <c r="E45" s="103"/>
      <c r="F45" s="104"/>
      <c r="G45" s="119">
        <v>6.0000000000000001E-3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5.75" customHeight="1">
      <c r="A46" s="108" t="s">
        <v>204</v>
      </c>
      <c r="B46" s="109" t="s">
        <v>205</v>
      </c>
      <c r="C46" s="118">
        <f t="shared" si="6"/>
        <v>2E-3</v>
      </c>
      <c r="D46" s="110">
        <f t="shared" si="7"/>
        <v>7.5448740291774747</v>
      </c>
      <c r="E46" s="103"/>
      <c r="F46" s="104"/>
      <c r="G46" s="119">
        <v>2E-3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>
      <c r="A47" s="108" t="s">
        <v>206</v>
      </c>
      <c r="B47" s="109" t="s">
        <v>207</v>
      </c>
      <c r="C47" s="118">
        <f t="shared" si="6"/>
        <v>0.08</v>
      </c>
      <c r="D47" s="110">
        <f t="shared" si="7"/>
        <v>301.79496116709902</v>
      </c>
      <c r="E47" s="103"/>
      <c r="F47" s="104"/>
      <c r="G47" s="119">
        <v>0.08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>
      <c r="A48" s="212" t="s">
        <v>208</v>
      </c>
      <c r="B48" s="210"/>
      <c r="C48" s="120">
        <f t="shared" ref="C48:D48" si="8">SUM(C40:C47)</f>
        <v>0.39800000000000008</v>
      </c>
      <c r="D48" s="117">
        <f t="shared" si="8"/>
        <v>1501.4299318063177</v>
      </c>
      <c r="E48" s="103"/>
      <c r="F48" s="104"/>
      <c r="G48" s="107" t="s">
        <v>295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>
      <c r="A49" s="206" t="s">
        <v>209</v>
      </c>
      <c r="B49" s="207"/>
      <c r="C49" s="207"/>
      <c r="D49" s="103"/>
      <c r="E49" s="103"/>
      <c r="F49" s="213" t="s">
        <v>349</v>
      </c>
      <c r="G49" s="116">
        <v>25.16</v>
      </c>
      <c r="H49" s="107" t="s">
        <v>350</v>
      </c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>
      <c r="A50" s="114" t="s">
        <v>210</v>
      </c>
      <c r="B50" s="113" t="s">
        <v>211</v>
      </c>
      <c r="C50" s="114" t="s">
        <v>179</v>
      </c>
      <c r="D50" s="103"/>
      <c r="E50" s="103"/>
      <c r="F50" s="214"/>
      <c r="G50" s="116">
        <v>15.21</v>
      </c>
      <c r="H50" s="107" t="s">
        <v>351</v>
      </c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>
      <c r="A51" s="108" t="s">
        <v>149</v>
      </c>
      <c r="B51" s="109" t="s">
        <v>212</v>
      </c>
      <c r="C51" s="110">
        <f>G50*G51*2</f>
        <v>167.31</v>
      </c>
      <c r="D51" s="103"/>
      <c r="E51" s="103"/>
      <c r="F51" s="103"/>
      <c r="G51" s="111">
        <v>5.5</v>
      </c>
      <c r="I51" s="121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>
      <c r="A52" s="108" t="s">
        <v>151</v>
      </c>
      <c r="B52" s="109" t="s">
        <v>352</v>
      </c>
      <c r="C52" s="110">
        <f>-G52*$C$19</f>
        <v>-147.02339999999998</v>
      </c>
      <c r="D52" s="103"/>
      <c r="E52" s="103"/>
      <c r="F52" s="103"/>
      <c r="G52" s="122">
        <v>0.06</v>
      </c>
      <c r="I52" s="121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>
      <c r="A53" s="108" t="s">
        <v>154</v>
      </c>
      <c r="B53" s="109" t="s">
        <v>214</v>
      </c>
      <c r="C53" s="110">
        <f>($G$53*0.98)*$G$50</f>
        <v>635.43425400000001</v>
      </c>
      <c r="D53" s="103"/>
      <c r="E53" s="103"/>
      <c r="F53" s="103"/>
      <c r="G53" s="111">
        <v>42.63</v>
      </c>
      <c r="H53" s="122">
        <v>0.02</v>
      </c>
      <c r="I53" s="121" t="s">
        <v>353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>
      <c r="A54" s="108" t="s">
        <v>156</v>
      </c>
      <c r="B54" s="109" t="s">
        <v>215</v>
      </c>
      <c r="C54" s="110">
        <f>$G$54</f>
        <v>151.9</v>
      </c>
      <c r="D54" s="103"/>
      <c r="E54" s="103"/>
      <c r="F54" s="104"/>
      <c r="G54" s="111">
        <v>151.9</v>
      </c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>
      <c r="A55" s="108" t="s">
        <v>183</v>
      </c>
      <c r="B55" s="109" t="s">
        <v>216</v>
      </c>
      <c r="C55" s="110">
        <f>$G$55</f>
        <v>9.76</v>
      </c>
      <c r="D55" s="103"/>
      <c r="E55" s="103"/>
      <c r="F55" s="104"/>
      <c r="G55" s="111">
        <v>9.76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24">
      <c r="A56" s="108" t="s">
        <v>185</v>
      </c>
      <c r="B56" s="109" t="s">
        <v>354</v>
      </c>
      <c r="C56" s="110">
        <f>$G$56</f>
        <v>15.19</v>
      </c>
      <c r="D56" s="103"/>
      <c r="E56" s="103"/>
      <c r="F56" s="104"/>
      <c r="G56" s="111">
        <v>15.19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>
      <c r="A57" s="108" t="s">
        <v>204</v>
      </c>
      <c r="B57" s="109" t="s">
        <v>217</v>
      </c>
      <c r="C57" s="110">
        <f>$G$57</f>
        <v>13</v>
      </c>
      <c r="D57" s="103"/>
      <c r="E57" s="103"/>
      <c r="F57" s="104"/>
      <c r="G57" s="111">
        <v>13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>
      <c r="A58" s="212" t="s">
        <v>187</v>
      </c>
      <c r="B58" s="210"/>
      <c r="C58" s="117">
        <f>SUM(C51:C57)</f>
        <v>845.57085400000005</v>
      </c>
      <c r="D58" s="103"/>
      <c r="E58" s="103"/>
      <c r="F58" s="104"/>
      <c r="G58" s="107" t="s">
        <v>295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>
      <c r="A59" s="206" t="s">
        <v>218</v>
      </c>
      <c r="B59" s="207"/>
      <c r="C59" s="207"/>
      <c r="D59" s="103"/>
      <c r="E59" s="103"/>
      <c r="F59" s="104"/>
      <c r="G59" s="107" t="s">
        <v>295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>
      <c r="A60" s="114">
        <v>2</v>
      </c>
      <c r="B60" s="113" t="s">
        <v>219</v>
      </c>
      <c r="C60" s="114" t="s">
        <v>179</v>
      </c>
      <c r="D60" s="103"/>
      <c r="E60" s="103"/>
      <c r="F60" s="104"/>
      <c r="G60" s="107" t="s">
        <v>295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>
      <c r="A61" s="108" t="s">
        <v>190</v>
      </c>
      <c r="B61" s="109" t="s">
        <v>220</v>
      </c>
      <c r="C61" s="110">
        <f>D37</f>
        <v>585.98521626611728</v>
      </c>
      <c r="D61" s="103"/>
      <c r="E61" s="103"/>
      <c r="F61" s="104"/>
      <c r="G61" s="107" t="s">
        <v>295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>
      <c r="A62" s="108" t="s">
        <v>196</v>
      </c>
      <c r="B62" s="109" t="s">
        <v>197</v>
      </c>
      <c r="C62" s="110">
        <f>D48</f>
        <v>1501.4299318063177</v>
      </c>
      <c r="D62" s="103"/>
      <c r="E62" s="103"/>
      <c r="F62" s="104"/>
      <c r="G62" s="107" t="s">
        <v>295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>
      <c r="A63" s="108" t="s">
        <v>210</v>
      </c>
      <c r="B63" s="109" t="s">
        <v>211</v>
      </c>
      <c r="C63" s="110">
        <f>C58</f>
        <v>845.57085400000005</v>
      </c>
      <c r="D63" s="103"/>
      <c r="E63" s="103"/>
      <c r="F63" s="104"/>
      <c r="G63" s="107" t="s">
        <v>295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>
      <c r="A64" s="212" t="s">
        <v>187</v>
      </c>
      <c r="B64" s="210"/>
      <c r="C64" s="117">
        <f>SUM(C61:C63)</f>
        <v>2932.986002072435</v>
      </c>
      <c r="D64" s="103"/>
      <c r="E64" s="103"/>
      <c r="F64" s="104"/>
      <c r="G64" s="107" t="s">
        <v>295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>
      <c r="A65" s="206" t="s">
        <v>221</v>
      </c>
      <c r="B65" s="207"/>
      <c r="C65" s="207"/>
      <c r="D65" s="103"/>
      <c r="E65" s="103"/>
      <c r="F65" s="104"/>
      <c r="G65" s="107" t="s">
        <v>295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>
      <c r="A66" s="114">
        <v>3</v>
      </c>
      <c r="B66" s="113" t="s">
        <v>222</v>
      </c>
      <c r="C66" s="114" t="s">
        <v>192</v>
      </c>
      <c r="D66" s="114" t="s">
        <v>179</v>
      </c>
      <c r="E66" s="103"/>
      <c r="F66" s="104"/>
      <c r="G66" s="107" t="s">
        <v>295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>
      <c r="A67" s="108" t="s">
        <v>149</v>
      </c>
      <c r="B67" s="109" t="s">
        <v>355</v>
      </c>
      <c r="C67" s="118">
        <f t="shared" ref="C67:C71" si="9">G67</f>
        <v>3.4837962962962965E-3</v>
      </c>
      <c r="D67" s="110">
        <f t="shared" ref="D67:D71" si="10">C67*$C$29</f>
        <v>13.142402099435301</v>
      </c>
      <c r="E67" s="103"/>
      <c r="F67" s="104"/>
      <c r="G67" s="119">
        <v>3.4837962962962965E-3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>
      <c r="A68" s="108" t="s">
        <v>151</v>
      </c>
      <c r="B68" s="109" t="s">
        <v>356</v>
      </c>
      <c r="C68" s="118">
        <f t="shared" si="9"/>
        <v>1.3865509259259263E-3</v>
      </c>
      <c r="D68" s="110">
        <f t="shared" si="10"/>
        <v>5.2306760355752511</v>
      </c>
      <c r="E68" s="103"/>
      <c r="F68" s="104"/>
      <c r="G68" s="119">
        <v>1.3865509259259263E-3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>
      <c r="A69" s="108" t="s">
        <v>154</v>
      </c>
      <c r="B69" s="109" t="s">
        <v>357</v>
      </c>
      <c r="C69" s="123">
        <f t="shared" si="9"/>
        <v>1.3935185185185185E-4</v>
      </c>
      <c r="D69" s="110">
        <f t="shared" si="10"/>
        <v>0.52569608397741197</v>
      </c>
      <c r="E69" s="103"/>
      <c r="F69" s="104"/>
      <c r="G69" s="124">
        <v>1.3935185185185185E-4</v>
      </c>
      <c r="H69" s="103"/>
      <c r="I69" s="125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>
      <c r="A70" s="108" t="s">
        <v>156</v>
      </c>
      <c r="B70" s="109" t="s">
        <v>358</v>
      </c>
      <c r="C70" s="118">
        <f t="shared" si="9"/>
        <v>0.04</v>
      </c>
      <c r="D70" s="110">
        <f t="shared" si="10"/>
        <v>150.89748058354951</v>
      </c>
      <c r="E70" s="103"/>
      <c r="F70" s="104"/>
      <c r="G70" s="119">
        <v>0.04</v>
      </c>
      <c r="H70" s="103"/>
      <c r="I70" s="125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>
      <c r="A71" s="108" t="s">
        <v>183</v>
      </c>
      <c r="B71" s="109" t="s">
        <v>359</v>
      </c>
      <c r="C71" s="118">
        <f t="shared" si="9"/>
        <v>8.3333333333333328E-4</v>
      </c>
      <c r="D71" s="110">
        <f t="shared" si="10"/>
        <v>3.143697512157281</v>
      </c>
      <c r="E71" s="103"/>
      <c r="F71" s="104"/>
      <c r="G71" s="119">
        <v>8.3333333333333328E-4</v>
      </c>
      <c r="H71" s="103"/>
      <c r="I71" s="125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>
      <c r="A72" s="212" t="s">
        <v>187</v>
      </c>
      <c r="B72" s="210"/>
      <c r="C72" s="120">
        <f t="shared" ref="C72:D72" si="11">SUM(C67:C71)</f>
        <v>4.5843032407407405E-2</v>
      </c>
      <c r="D72" s="117">
        <f t="shared" si="11"/>
        <v>172.93995231469475</v>
      </c>
      <c r="E72" s="103"/>
      <c r="F72" s="104"/>
      <c r="G72" s="107" t="s">
        <v>295</v>
      </c>
      <c r="H72" s="103"/>
      <c r="I72" s="125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>
      <c r="A73" s="206" t="s">
        <v>228</v>
      </c>
      <c r="B73" s="207"/>
      <c r="C73" s="207"/>
      <c r="D73" s="103"/>
      <c r="E73" s="103"/>
      <c r="F73" s="104"/>
      <c r="G73" s="107" t="s">
        <v>295</v>
      </c>
      <c r="H73" s="103"/>
      <c r="I73" s="125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>
      <c r="A74" s="211" t="s">
        <v>360</v>
      </c>
      <c r="B74" s="207"/>
      <c r="C74" s="207"/>
      <c r="D74" s="103"/>
      <c r="E74" s="103"/>
      <c r="F74" s="104"/>
      <c r="G74" s="107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>
      <c r="A75" s="112">
        <v>44200</v>
      </c>
      <c r="B75" s="113" t="s">
        <v>361</v>
      </c>
      <c r="C75" s="114" t="s">
        <v>192</v>
      </c>
      <c r="D75" s="114" t="s">
        <v>179</v>
      </c>
      <c r="E75" s="103"/>
      <c r="F75" s="104"/>
      <c r="G75" s="107" t="s">
        <v>295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>
      <c r="A76" s="108" t="s">
        <v>149</v>
      </c>
      <c r="B76" s="109" t="s">
        <v>362</v>
      </c>
      <c r="C76" s="118">
        <f t="shared" ref="C76:C78" si="12">G76</f>
        <v>7.4059259999999997E-4</v>
      </c>
      <c r="D76" s="110">
        <f t="shared" ref="D76:D78" si="13">C76*$C$29</f>
        <v>2.793838936970511</v>
      </c>
      <c r="E76" s="103"/>
      <c r="F76" s="104"/>
      <c r="G76" s="119">
        <v>7.4059259999999997E-4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>
      <c r="A77" s="108" t="s">
        <v>151</v>
      </c>
      <c r="B77" s="109" t="s">
        <v>363</v>
      </c>
      <c r="C77" s="118">
        <f t="shared" si="12"/>
        <v>2.786E-4</v>
      </c>
      <c r="D77" s="110">
        <f t="shared" si="13"/>
        <v>1.0510009522644221</v>
      </c>
      <c r="E77" s="103"/>
      <c r="F77" s="104"/>
      <c r="G77" s="119">
        <v>2.786E-4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>
      <c r="A78" s="108" t="s">
        <v>154</v>
      </c>
      <c r="B78" s="109" t="s">
        <v>364</v>
      </c>
      <c r="C78" s="118">
        <f t="shared" si="12"/>
        <v>2.6530679999999997E-3</v>
      </c>
      <c r="D78" s="110">
        <f t="shared" si="13"/>
        <v>10.008531925420911</v>
      </c>
      <c r="E78" s="103"/>
      <c r="F78" s="104"/>
      <c r="G78" s="119">
        <v>2.6530679999999997E-3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>
      <c r="A79" s="212" t="s">
        <v>208</v>
      </c>
      <c r="B79" s="210"/>
      <c r="C79" s="120">
        <f t="shared" ref="C79:D79" si="14">SUM(C76:C78)</f>
        <v>3.6722605999999994E-3</v>
      </c>
      <c r="D79" s="117">
        <f t="shared" si="14"/>
        <v>13.853371814655844</v>
      </c>
      <c r="E79" s="103"/>
      <c r="F79" s="104"/>
      <c r="G79" s="126" t="s">
        <v>295</v>
      </c>
      <c r="H79" s="103"/>
      <c r="I79" s="125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>
      <c r="A80" s="211" t="s">
        <v>365</v>
      </c>
      <c r="B80" s="207"/>
      <c r="C80" s="207"/>
      <c r="D80" s="110"/>
      <c r="E80" s="103"/>
      <c r="F80" s="104"/>
      <c r="G80" s="126" t="s">
        <v>295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>
      <c r="A81" s="112">
        <v>44231</v>
      </c>
      <c r="B81" s="113" t="s">
        <v>229</v>
      </c>
      <c r="C81" s="114" t="s">
        <v>192</v>
      </c>
      <c r="D81" s="114" t="s">
        <v>179</v>
      </c>
      <c r="E81" s="103"/>
      <c r="F81" s="104"/>
      <c r="G81" s="126" t="s">
        <v>295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>
      <c r="A82" s="108" t="s">
        <v>149</v>
      </c>
      <c r="B82" s="109" t="s">
        <v>230</v>
      </c>
      <c r="C82" s="118">
        <f t="shared" ref="C82:C87" si="15">G82</f>
        <v>8.3333333333333329E-2</v>
      </c>
      <c r="D82" s="110">
        <f t="shared" ref="D82:D87" si="16">C82*$C$29</f>
        <v>314.36975121572812</v>
      </c>
      <c r="E82" s="103"/>
      <c r="F82" s="104"/>
      <c r="G82" s="119">
        <v>8.3333333333333329E-2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>
      <c r="A83" s="108" t="s">
        <v>151</v>
      </c>
      <c r="B83" s="109" t="s">
        <v>366</v>
      </c>
      <c r="C83" s="118">
        <f t="shared" si="15"/>
        <v>1.1499999999999998E-2</v>
      </c>
      <c r="D83" s="110">
        <f t="shared" si="16"/>
        <v>43.383025667770475</v>
      </c>
      <c r="E83" s="103"/>
      <c r="F83" s="104"/>
      <c r="G83" s="119">
        <v>1.1499999999999998E-2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>
      <c r="A84" s="108" t="s">
        <v>154</v>
      </c>
      <c r="B84" s="109" t="s">
        <v>367</v>
      </c>
      <c r="C84" s="118">
        <f t="shared" si="15"/>
        <v>2.0833333333333332E-4</v>
      </c>
      <c r="D84" s="110">
        <f t="shared" si="16"/>
        <v>0.78592437803932025</v>
      </c>
      <c r="E84" s="103"/>
      <c r="F84" s="104"/>
      <c r="G84" s="119">
        <v>2.0833333333333332E-4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>
      <c r="A85" s="108" t="s">
        <v>156</v>
      </c>
      <c r="B85" s="109" t="s">
        <v>368</v>
      </c>
      <c r="C85" s="118">
        <f t="shared" si="15"/>
        <v>2.7777777777777779E-3</v>
      </c>
      <c r="D85" s="110">
        <f t="shared" si="16"/>
        <v>10.478991707190938</v>
      </c>
      <c r="E85" s="103"/>
      <c r="F85" s="104"/>
      <c r="G85" s="119">
        <v>2.7777777777777779E-3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>
      <c r="A86" s="108" t="s">
        <v>183</v>
      </c>
      <c r="B86" s="109" t="s">
        <v>233</v>
      </c>
      <c r="C86" s="118">
        <f t="shared" si="15"/>
        <v>3.3333333333333331E-3</v>
      </c>
      <c r="D86" s="110">
        <f t="shared" si="16"/>
        <v>12.574790048629124</v>
      </c>
      <c r="E86" s="103"/>
      <c r="F86" s="104"/>
      <c r="G86" s="119">
        <v>3.3333333333333331E-3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>
      <c r="A87" s="109" t="s">
        <v>185</v>
      </c>
      <c r="B87" s="109" t="s">
        <v>369</v>
      </c>
      <c r="C87" s="118">
        <f t="shared" si="15"/>
        <v>9.722222222222223E-4</v>
      </c>
      <c r="D87" s="110">
        <f t="shared" si="16"/>
        <v>3.6676470975168285</v>
      </c>
      <c r="E87" s="103"/>
      <c r="F87" s="104"/>
      <c r="G87" s="119">
        <v>9.722222222222223E-4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>
      <c r="A88" s="212" t="s">
        <v>344</v>
      </c>
      <c r="B88" s="210"/>
      <c r="C88" s="120">
        <f t="shared" ref="C88:D88" si="17">SUM(C82:C87)</f>
        <v>0.10212499999999999</v>
      </c>
      <c r="D88" s="117">
        <f t="shared" si="17"/>
        <v>385.26013011487476</v>
      </c>
      <c r="E88" s="103"/>
      <c r="F88" s="104"/>
      <c r="G88" s="126" t="s">
        <v>295</v>
      </c>
      <c r="H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>
      <c r="A89" s="108" t="s">
        <v>204</v>
      </c>
      <c r="B89" s="109" t="s">
        <v>370</v>
      </c>
      <c r="C89" s="118">
        <f t="shared" ref="C89:C92" si="18">G89</f>
        <v>1.5863416666666665E-2</v>
      </c>
      <c r="D89" s="110">
        <f t="shared" ref="D89:D92" si="19">C89*$C$29</f>
        <v>59.843740211177213</v>
      </c>
      <c r="F89" s="104"/>
      <c r="G89" s="119">
        <v>1.5863416666666665E-2</v>
      </c>
      <c r="H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>
      <c r="A90" s="108" t="s">
        <v>206</v>
      </c>
      <c r="B90" s="109" t="s">
        <v>371</v>
      </c>
      <c r="C90" s="118">
        <f t="shared" si="18"/>
        <v>4.0645750000000008E-2</v>
      </c>
      <c r="D90" s="110">
        <f t="shared" si="19"/>
        <v>153.3335317857202</v>
      </c>
      <c r="F90" s="104"/>
      <c r="G90" s="119">
        <v>4.0645750000000008E-2</v>
      </c>
      <c r="H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>
      <c r="A91" s="108" t="s">
        <v>346</v>
      </c>
      <c r="B91" s="109" t="s">
        <v>372</v>
      </c>
      <c r="C91" s="118">
        <f t="shared" si="18"/>
        <v>4.6817196846064809E-3</v>
      </c>
      <c r="D91" s="110">
        <f t="shared" si="19"/>
        <v>17.661492630138198</v>
      </c>
      <c r="E91" s="103"/>
      <c r="F91" s="104"/>
      <c r="G91" s="119">
        <v>4.6817196846064809E-3</v>
      </c>
      <c r="H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>
      <c r="A92" s="108" t="s">
        <v>373</v>
      </c>
      <c r="B92" s="109" t="s">
        <v>374</v>
      </c>
      <c r="C92" s="118">
        <f t="shared" si="18"/>
        <v>3.7502961377499993E-4</v>
      </c>
      <c r="D92" s="110">
        <f t="shared" si="19"/>
        <v>1.4147755965717279</v>
      </c>
      <c r="E92" s="103"/>
      <c r="F92" s="104"/>
      <c r="G92" s="119">
        <v>3.7502961377499993E-4</v>
      </c>
      <c r="H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>
      <c r="A93" s="212" t="s">
        <v>208</v>
      </c>
      <c r="B93" s="210"/>
      <c r="C93" s="120">
        <f>SUM(C88:C92)</f>
        <v>0.16369091596504814</v>
      </c>
      <c r="D93" s="117">
        <f>SUM(D89:D92)</f>
        <v>232.25354022360736</v>
      </c>
      <c r="E93" s="103"/>
      <c r="F93" s="104"/>
      <c r="G93" s="107" t="s">
        <v>295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>
      <c r="A94" s="206" t="s">
        <v>236</v>
      </c>
      <c r="B94" s="207"/>
      <c r="C94" s="207"/>
      <c r="D94" s="103"/>
      <c r="E94" s="103"/>
      <c r="F94" s="104"/>
      <c r="G94" s="107" t="s">
        <v>295</v>
      </c>
      <c r="I94" s="103"/>
      <c r="J94" s="107" t="s">
        <v>375</v>
      </c>
      <c r="K94" s="116">
        <v>36.635818209999996</v>
      </c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>
      <c r="A95" s="114">
        <v>5</v>
      </c>
      <c r="B95" s="113" t="s">
        <v>237</v>
      </c>
      <c r="C95" s="114" t="s">
        <v>179</v>
      </c>
      <c r="D95" s="103"/>
      <c r="E95" s="103"/>
      <c r="F95" s="104"/>
      <c r="G95" s="107" t="s">
        <v>295</v>
      </c>
      <c r="I95" s="103"/>
      <c r="J95" s="107" t="s">
        <v>376</v>
      </c>
      <c r="K95" s="116">
        <v>39.552484880000002</v>
      </c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>
      <c r="A96" s="108" t="s">
        <v>149</v>
      </c>
      <c r="B96" s="109" t="s">
        <v>238</v>
      </c>
      <c r="C96" s="110">
        <f>$K$94</f>
        <v>36.635818209999996</v>
      </c>
      <c r="D96" s="103"/>
      <c r="E96" s="103"/>
      <c r="F96" s="104"/>
      <c r="G96" s="107" t="s">
        <v>295</v>
      </c>
      <c r="I96" s="103"/>
      <c r="J96" s="107" t="s">
        <v>377</v>
      </c>
      <c r="K96" s="116">
        <v>68.563318210000006</v>
      </c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>
      <c r="A97" s="108" t="s">
        <v>151</v>
      </c>
      <c r="B97" s="109" t="s">
        <v>378</v>
      </c>
      <c r="C97" s="110">
        <f>$K$99</f>
        <v>1.03125</v>
      </c>
      <c r="D97" s="103"/>
      <c r="E97" s="103"/>
      <c r="F97" s="104"/>
      <c r="G97" s="107" t="s">
        <v>295</v>
      </c>
      <c r="I97" s="103"/>
      <c r="J97" s="107" t="s">
        <v>379</v>
      </c>
      <c r="K97" s="116">
        <v>65.646651539999993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>
      <c r="A98" s="109" t="s">
        <v>154</v>
      </c>
      <c r="B98" s="109" t="s">
        <v>380</v>
      </c>
      <c r="C98" s="110">
        <f>$K$98</f>
        <v>1.148368056</v>
      </c>
      <c r="D98" s="103"/>
      <c r="E98" s="103"/>
      <c r="F98" s="104"/>
      <c r="G98" s="107" t="s">
        <v>295</v>
      </c>
      <c r="I98" s="127" t="s">
        <v>381</v>
      </c>
      <c r="J98" s="107" t="s">
        <v>382</v>
      </c>
      <c r="K98" s="116">
        <v>1.148368056</v>
      </c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>
      <c r="A99" s="109" t="s">
        <v>156</v>
      </c>
      <c r="B99" s="109" t="s">
        <v>383</v>
      </c>
      <c r="C99" s="110">
        <v>0</v>
      </c>
      <c r="D99" s="103"/>
      <c r="E99" s="103"/>
      <c r="F99" s="104"/>
      <c r="G99" s="107" t="s">
        <v>295</v>
      </c>
      <c r="I99" s="127" t="s">
        <v>381</v>
      </c>
      <c r="J99" s="107" t="s">
        <v>384</v>
      </c>
      <c r="K99" s="116">
        <v>1.03125</v>
      </c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>
      <c r="A100" s="109" t="s">
        <v>183</v>
      </c>
      <c r="B100" s="109" t="s">
        <v>463</v>
      </c>
      <c r="C100" s="110">
        <v>0</v>
      </c>
      <c r="D100" s="103"/>
      <c r="E100" s="103"/>
      <c r="F100" s="104"/>
      <c r="G100" s="107" t="s">
        <v>295</v>
      </c>
      <c r="I100" s="127" t="s">
        <v>385</v>
      </c>
      <c r="J100" s="107" t="s">
        <v>386</v>
      </c>
      <c r="K100" s="116">
        <v>2.5820833329999999</v>
      </c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>
      <c r="A101" s="109" t="s">
        <v>185</v>
      </c>
      <c r="B101" s="109" t="s">
        <v>387</v>
      </c>
      <c r="C101" s="110">
        <v>0</v>
      </c>
      <c r="D101" s="103"/>
      <c r="E101" s="103"/>
      <c r="F101" s="104"/>
      <c r="G101" s="107" t="s">
        <v>295</v>
      </c>
      <c r="I101" s="127" t="s">
        <v>385</v>
      </c>
      <c r="J101" s="107" t="s">
        <v>388</v>
      </c>
      <c r="K101" s="116">
        <v>17.564887500000001</v>
      </c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>
      <c r="A102" s="212" t="s">
        <v>208</v>
      </c>
      <c r="B102" s="210"/>
      <c r="C102" s="117">
        <f>SUM(C96:C101)</f>
        <v>38.815436265999999</v>
      </c>
      <c r="D102" s="103"/>
      <c r="E102" s="103"/>
      <c r="F102" s="104"/>
      <c r="G102" s="107" t="s">
        <v>295</v>
      </c>
      <c r="I102" s="127" t="s">
        <v>381</v>
      </c>
      <c r="J102" s="107" t="s">
        <v>389</v>
      </c>
      <c r="K102" s="116">
        <v>1.291041667</v>
      </c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>
      <c r="A103" s="206" t="s">
        <v>239</v>
      </c>
      <c r="B103" s="207"/>
      <c r="C103" s="207"/>
      <c r="D103" s="103"/>
      <c r="E103" s="103"/>
      <c r="F103" s="104"/>
      <c r="G103" s="107" t="s">
        <v>295</v>
      </c>
      <c r="I103" s="127" t="s">
        <v>381</v>
      </c>
      <c r="J103" s="107" t="s">
        <v>390</v>
      </c>
      <c r="K103" s="116">
        <v>8.7824437500000005</v>
      </c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>
      <c r="A104" s="114">
        <v>6</v>
      </c>
      <c r="B104" s="113" t="s">
        <v>240</v>
      </c>
      <c r="C104" s="114" t="s">
        <v>192</v>
      </c>
      <c r="D104" s="114" t="s">
        <v>179</v>
      </c>
      <c r="E104" s="103"/>
      <c r="F104" s="104"/>
      <c r="G104" s="107" t="s">
        <v>295</v>
      </c>
      <c r="I104" s="103"/>
      <c r="J104" s="107" t="s">
        <v>391</v>
      </c>
      <c r="K104" s="116">
        <v>294.367481</v>
      </c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>
      <c r="A105" s="108" t="s">
        <v>149</v>
      </c>
      <c r="B105" s="109" t="s">
        <v>241</v>
      </c>
      <c r="C105" s="118">
        <f t="shared" ref="C105:C106" si="20">G105</f>
        <v>7.8094818180000003E-3</v>
      </c>
      <c r="D105" s="110">
        <f>C105*$C$120</f>
        <v>52.684855841484342</v>
      </c>
      <c r="E105" s="103"/>
      <c r="F105" s="104"/>
      <c r="G105" s="119">
        <v>7.8094818180000003E-3</v>
      </c>
      <c r="I105" s="103"/>
      <c r="J105" s="107" t="s">
        <v>392</v>
      </c>
      <c r="K105" s="116">
        <v>380.60990240000001</v>
      </c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>
      <c r="A106" s="108" t="s">
        <v>151</v>
      </c>
      <c r="B106" s="109" t="s">
        <v>242</v>
      </c>
      <c r="C106" s="118">
        <f t="shared" si="20"/>
        <v>6.336754545E-3</v>
      </c>
      <c r="D106" s="110">
        <f>C106*(D105+$C$120)</f>
        <v>43.08329423891135</v>
      </c>
      <c r="E106" s="103"/>
      <c r="F106" s="104"/>
      <c r="G106" s="119">
        <v>6.336754545E-3</v>
      </c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>
      <c r="A107" s="108" t="s">
        <v>154</v>
      </c>
      <c r="B107" s="109" t="s">
        <v>243</v>
      </c>
      <c r="C107" s="118">
        <f t="shared" ref="C107:D107" si="21">SUM(C108:C111)</f>
        <v>8.6499999999999994E-2</v>
      </c>
      <c r="D107" s="110">
        <f t="shared" si="21"/>
        <v>647.87751613490684</v>
      </c>
      <c r="E107" s="103"/>
      <c r="F107" s="104"/>
      <c r="G107" s="126" t="s">
        <v>295</v>
      </c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>
      <c r="A108" s="108" t="s">
        <v>393</v>
      </c>
      <c r="B108" s="109" t="s">
        <v>394</v>
      </c>
      <c r="C108" s="118">
        <f t="shared" ref="C108:C111" si="22">G108</f>
        <v>6.4999999999999997E-3</v>
      </c>
      <c r="D108" s="110">
        <f t="shared" ref="D108:D111" si="23">C108*$C$122</f>
        <v>48.684437628634612</v>
      </c>
      <c r="E108" s="103"/>
      <c r="F108" s="104"/>
      <c r="G108" s="119">
        <v>6.4999999999999997E-3</v>
      </c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>
      <c r="A109" s="108" t="s">
        <v>395</v>
      </c>
      <c r="B109" s="109" t="s">
        <v>396</v>
      </c>
      <c r="C109" s="118">
        <f t="shared" si="22"/>
        <v>0.03</v>
      </c>
      <c r="D109" s="110">
        <f t="shared" si="23"/>
        <v>224.69740443985208</v>
      </c>
      <c r="E109" s="103"/>
      <c r="F109" s="104"/>
      <c r="G109" s="119">
        <v>0.03</v>
      </c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>
      <c r="A110" s="108" t="s">
        <v>397</v>
      </c>
      <c r="B110" s="109" t="s">
        <v>398</v>
      </c>
      <c r="C110" s="118">
        <f t="shared" si="22"/>
        <v>0.05</v>
      </c>
      <c r="D110" s="110">
        <f t="shared" si="23"/>
        <v>374.49567406642018</v>
      </c>
      <c r="E110" s="103"/>
      <c r="F110" s="104"/>
      <c r="G110" s="119">
        <v>0.05</v>
      </c>
      <c r="H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>
      <c r="A111" s="108" t="s">
        <v>399</v>
      </c>
      <c r="B111" s="109" t="s">
        <v>198</v>
      </c>
      <c r="C111" s="118">
        <f t="shared" si="22"/>
        <v>0</v>
      </c>
      <c r="D111" s="110">
        <f t="shared" si="23"/>
        <v>0</v>
      </c>
      <c r="E111" s="103"/>
      <c r="F111" s="104"/>
      <c r="G111" s="119">
        <v>0</v>
      </c>
      <c r="H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>
      <c r="A112" s="212" t="s">
        <v>208</v>
      </c>
      <c r="B112" s="210"/>
      <c r="C112" s="120">
        <f>((1+C105)*(1+C106)/(1-C107))-1</f>
        <v>0.11023067666382502</v>
      </c>
      <c r="D112" s="117">
        <f>SUM(D105:D107)</f>
        <v>743.64566621530253</v>
      </c>
      <c r="E112" s="103"/>
      <c r="F112" s="104"/>
      <c r="G112" s="107" t="s">
        <v>295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>
      <c r="A113" s="206" t="s">
        <v>244</v>
      </c>
      <c r="B113" s="207"/>
      <c r="C113" s="207"/>
      <c r="D113" s="103"/>
      <c r="E113" s="103"/>
      <c r="F113" s="104"/>
      <c r="G113" s="107" t="s">
        <v>295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>
      <c r="A114" s="114"/>
      <c r="B114" s="113" t="s">
        <v>245</v>
      </c>
      <c r="C114" s="114" t="s">
        <v>179</v>
      </c>
      <c r="D114" s="103"/>
      <c r="E114" s="103"/>
      <c r="F114" s="104"/>
      <c r="G114" s="107" t="s">
        <v>295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>
      <c r="A115" s="108" t="s">
        <v>149</v>
      </c>
      <c r="B115" s="109" t="s">
        <v>177</v>
      </c>
      <c r="C115" s="110">
        <f>C26</f>
        <v>3369.2728842363636</v>
      </c>
      <c r="D115" s="103"/>
      <c r="E115" s="103"/>
      <c r="F115" s="104"/>
      <c r="G115" s="107" t="s">
        <v>295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>
      <c r="A116" s="108" t="s">
        <v>151</v>
      </c>
      <c r="B116" s="109" t="s">
        <v>188</v>
      </c>
      <c r="C116" s="110">
        <f>C64</f>
        <v>2932.986002072435</v>
      </c>
      <c r="D116" s="103"/>
      <c r="E116" s="103"/>
      <c r="F116" s="104"/>
      <c r="G116" s="107" t="s">
        <v>295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>
      <c r="A117" s="108" t="s">
        <v>154</v>
      </c>
      <c r="B117" s="109" t="s">
        <v>221</v>
      </c>
      <c r="C117" s="110">
        <f>D72</f>
        <v>172.93995231469475</v>
      </c>
      <c r="D117" s="103"/>
      <c r="E117" s="103"/>
      <c r="F117" s="104"/>
      <c r="G117" s="107" t="s">
        <v>295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>
      <c r="A118" s="108" t="s">
        <v>156</v>
      </c>
      <c r="B118" s="109" t="s">
        <v>228</v>
      </c>
      <c r="C118" s="110">
        <f>D93</f>
        <v>232.25354022360736</v>
      </c>
      <c r="D118" s="103"/>
      <c r="E118" s="103"/>
      <c r="F118" s="104"/>
      <c r="G118" s="107" t="s">
        <v>295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>
      <c r="A119" s="108" t="s">
        <v>183</v>
      </c>
      <c r="B119" s="109" t="s">
        <v>236</v>
      </c>
      <c r="C119" s="110">
        <f>C102</f>
        <v>38.815436265999999</v>
      </c>
      <c r="D119" s="103"/>
      <c r="E119" s="103"/>
      <c r="F119" s="104"/>
      <c r="G119" s="107" t="s">
        <v>295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6.5" customHeight="1">
      <c r="A120" s="212" t="s">
        <v>246</v>
      </c>
      <c r="B120" s="210"/>
      <c r="C120" s="117">
        <f>SUM(C115:C119)</f>
        <v>6746.2678151131004</v>
      </c>
      <c r="D120" s="103"/>
      <c r="E120" s="103"/>
      <c r="F120" s="104"/>
      <c r="G120" s="107" t="s">
        <v>295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>
      <c r="A121" s="108" t="s">
        <v>185</v>
      </c>
      <c r="B121" s="109" t="s">
        <v>247</v>
      </c>
      <c r="C121" s="110">
        <f>D112</f>
        <v>743.64566621530253</v>
      </c>
      <c r="D121" s="103"/>
      <c r="E121" s="103"/>
      <c r="F121" s="104"/>
      <c r="G121" s="107" t="s">
        <v>295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6.5" customHeight="1">
      <c r="A122" s="212" t="s">
        <v>248</v>
      </c>
      <c r="B122" s="210"/>
      <c r="C122" s="117">
        <f>(C120+D105+D106)/(1-C107)</f>
        <v>7489.9134813284027</v>
      </c>
      <c r="D122" s="128"/>
      <c r="E122" s="103"/>
      <c r="F122" s="104"/>
      <c r="G122" s="107" t="s">
        <v>295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>
      <c r="A123" s="103"/>
      <c r="B123" s="129"/>
      <c r="C123" s="103"/>
      <c r="D123" s="103"/>
      <c r="E123" s="103"/>
      <c r="F123" s="104"/>
      <c r="G123" s="104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>
      <c r="A124" s="103"/>
      <c r="B124" s="129"/>
      <c r="C124" s="103"/>
      <c r="D124" s="103"/>
      <c r="E124" s="103"/>
      <c r="F124" s="104"/>
      <c r="G124" s="104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>
      <c r="A125" s="103"/>
      <c r="B125" s="129"/>
      <c r="C125" s="103"/>
      <c r="D125" s="103"/>
      <c r="E125" s="103"/>
      <c r="F125" s="104"/>
      <c r="G125" s="104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>
      <c r="A126" s="103"/>
      <c r="B126" s="129"/>
      <c r="C126" s="103"/>
      <c r="D126" s="103"/>
      <c r="E126" s="103"/>
      <c r="F126" s="104"/>
      <c r="G126" s="10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>
      <c r="A127" s="103"/>
      <c r="B127" s="129"/>
      <c r="C127" s="103"/>
      <c r="D127" s="103"/>
      <c r="E127" s="103"/>
      <c r="F127" s="104"/>
      <c r="G127" s="104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>
      <c r="A128" s="103"/>
      <c r="B128" s="129"/>
      <c r="C128" s="103"/>
      <c r="D128" s="103"/>
      <c r="E128" s="103"/>
      <c r="F128" s="104"/>
      <c r="G128" s="104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>
      <c r="A129" s="103"/>
      <c r="B129" s="129"/>
      <c r="C129" s="103"/>
      <c r="D129" s="103"/>
      <c r="E129" s="103"/>
      <c r="F129" s="104"/>
      <c r="G129" s="104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>
      <c r="A130" s="103"/>
      <c r="B130" s="129"/>
      <c r="C130" s="103"/>
      <c r="D130" s="103"/>
      <c r="E130" s="103"/>
      <c r="F130" s="104"/>
      <c r="G130" s="104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>
      <c r="A131" s="103"/>
      <c r="B131" s="129"/>
      <c r="C131" s="103"/>
      <c r="D131" s="103"/>
      <c r="E131" s="103"/>
      <c r="F131" s="104"/>
      <c r="G131" s="104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>
      <c r="A132" s="103"/>
      <c r="B132" s="129"/>
      <c r="C132" s="103"/>
      <c r="D132" s="103"/>
      <c r="E132" s="103"/>
      <c r="F132" s="104"/>
      <c r="G132" s="104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>
      <c r="A133" s="103"/>
      <c r="B133" s="129"/>
      <c r="C133" s="103"/>
      <c r="D133" s="103"/>
      <c r="E133" s="103"/>
      <c r="F133" s="104"/>
      <c r="G133" s="104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>
      <c r="A134" s="103"/>
      <c r="B134" s="129"/>
      <c r="C134" s="103"/>
      <c r="D134" s="103"/>
      <c r="E134" s="103"/>
      <c r="F134" s="104"/>
      <c r="G134" s="104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>
      <c r="A135" s="103"/>
      <c r="B135" s="129"/>
      <c r="C135" s="103"/>
      <c r="D135" s="103"/>
      <c r="E135" s="103"/>
      <c r="F135" s="104"/>
      <c r="G135" s="104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>
      <c r="A136" s="103"/>
      <c r="B136" s="129"/>
      <c r="C136" s="103"/>
      <c r="D136" s="103"/>
      <c r="E136" s="103"/>
      <c r="F136" s="104"/>
      <c r="G136" s="104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>
      <c r="A137" s="103"/>
      <c r="B137" s="129"/>
      <c r="C137" s="103"/>
      <c r="D137" s="103"/>
      <c r="E137" s="103"/>
      <c r="F137" s="104"/>
      <c r="G137" s="104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>
      <c r="A138" s="103"/>
      <c r="B138" s="129"/>
      <c r="C138" s="103"/>
      <c r="D138" s="103"/>
      <c r="E138" s="103"/>
      <c r="F138" s="104"/>
      <c r="G138" s="104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>
      <c r="A139" s="103"/>
      <c r="B139" s="129"/>
      <c r="C139" s="103"/>
      <c r="D139" s="103"/>
      <c r="E139" s="103"/>
      <c r="F139" s="104"/>
      <c r="G139" s="104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>
      <c r="A140" s="103"/>
      <c r="B140" s="129"/>
      <c r="C140" s="103"/>
      <c r="D140" s="103"/>
      <c r="E140" s="103"/>
      <c r="F140" s="104"/>
      <c r="G140" s="104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>
      <c r="A141" s="103"/>
      <c r="B141" s="129"/>
      <c r="C141" s="103"/>
      <c r="D141" s="103"/>
      <c r="E141" s="103"/>
      <c r="F141" s="104"/>
      <c r="G141" s="104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>
      <c r="A142" s="103"/>
      <c r="B142" s="129"/>
      <c r="C142" s="103"/>
      <c r="D142" s="103"/>
      <c r="E142" s="103"/>
      <c r="F142" s="104"/>
      <c r="G142" s="104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>
      <c r="A143" s="103"/>
      <c r="B143" s="129"/>
      <c r="C143" s="103"/>
      <c r="D143" s="103"/>
      <c r="E143" s="103"/>
      <c r="F143" s="104"/>
      <c r="G143" s="104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>
      <c r="A144" s="103"/>
      <c r="B144" s="129"/>
      <c r="C144" s="103"/>
      <c r="D144" s="103"/>
      <c r="E144" s="103"/>
      <c r="F144" s="104"/>
      <c r="G144" s="104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>
      <c r="A145" s="103"/>
      <c r="B145" s="129"/>
      <c r="C145" s="103"/>
      <c r="D145" s="103"/>
      <c r="E145" s="103"/>
      <c r="F145" s="104"/>
      <c r="G145" s="104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>
      <c r="A146" s="103"/>
      <c r="B146" s="129"/>
      <c r="C146" s="103"/>
      <c r="D146" s="103"/>
      <c r="E146" s="103"/>
      <c r="F146" s="104"/>
      <c r="G146" s="104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>
      <c r="A147" s="103"/>
      <c r="B147" s="129"/>
      <c r="C147" s="103"/>
      <c r="D147" s="103"/>
      <c r="E147" s="103"/>
      <c r="F147" s="104"/>
      <c r="G147" s="104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>
      <c r="A148" s="103"/>
      <c r="B148" s="129"/>
      <c r="C148" s="103"/>
      <c r="D148" s="103"/>
      <c r="E148" s="103"/>
      <c r="F148" s="104"/>
      <c r="G148" s="104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>
      <c r="A149" s="103"/>
      <c r="B149" s="129"/>
      <c r="C149" s="103"/>
      <c r="D149" s="103"/>
      <c r="E149" s="103"/>
      <c r="F149" s="104"/>
      <c r="G149" s="104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>
      <c r="A150" s="103"/>
      <c r="B150" s="129"/>
      <c r="C150" s="103"/>
      <c r="D150" s="103"/>
      <c r="E150" s="103"/>
      <c r="F150" s="104"/>
      <c r="G150" s="104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>
      <c r="A151" s="103"/>
      <c r="B151" s="129"/>
      <c r="C151" s="103"/>
      <c r="D151" s="103"/>
      <c r="E151" s="103"/>
      <c r="F151" s="104"/>
      <c r="G151" s="104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>
      <c r="A152" s="103"/>
      <c r="B152" s="129"/>
      <c r="C152" s="103"/>
      <c r="D152" s="103"/>
      <c r="E152" s="103"/>
      <c r="F152" s="104"/>
      <c r="G152" s="104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>
      <c r="A153" s="103"/>
      <c r="B153" s="129"/>
      <c r="C153" s="103"/>
      <c r="D153" s="103"/>
      <c r="E153" s="103"/>
      <c r="F153" s="104"/>
      <c r="G153" s="104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>
      <c r="A154" s="103"/>
      <c r="B154" s="129"/>
      <c r="C154" s="103"/>
      <c r="D154" s="103"/>
      <c r="E154" s="103"/>
      <c r="F154" s="104"/>
      <c r="G154" s="104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>
      <c r="A155" s="103"/>
      <c r="B155" s="129"/>
      <c r="C155" s="103"/>
      <c r="D155" s="103"/>
      <c r="E155" s="103"/>
      <c r="F155" s="104"/>
      <c r="G155" s="104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>
      <c r="A156" s="103"/>
      <c r="B156" s="129"/>
      <c r="C156" s="103"/>
      <c r="D156" s="103"/>
      <c r="E156" s="103"/>
      <c r="F156" s="104"/>
      <c r="G156" s="104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>
      <c r="A157" s="103"/>
      <c r="B157" s="129"/>
      <c r="C157" s="103"/>
      <c r="D157" s="103"/>
      <c r="E157" s="103"/>
      <c r="F157" s="104"/>
      <c r="G157" s="104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>
      <c r="A158" s="103"/>
      <c r="B158" s="129"/>
      <c r="C158" s="103"/>
      <c r="D158" s="103"/>
      <c r="E158" s="103"/>
      <c r="F158" s="104"/>
      <c r="G158" s="104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>
      <c r="A159" s="103"/>
      <c r="B159" s="129"/>
      <c r="C159" s="103"/>
      <c r="D159" s="103"/>
      <c r="E159" s="103"/>
      <c r="F159" s="104"/>
      <c r="G159" s="104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>
      <c r="A160" s="103"/>
      <c r="B160" s="129"/>
      <c r="C160" s="103"/>
      <c r="D160" s="103"/>
      <c r="E160" s="103"/>
      <c r="F160" s="104"/>
      <c r="G160" s="104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>
      <c r="A161" s="103"/>
      <c r="B161" s="129"/>
      <c r="C161" s="103"/>
      <c r="D161" s="103"/>
      <c r="E161" s="103"/>
      <c r="F161" s="104"/>
      <c r="G161" s="104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>
      <c r="A162" s="103"/>
      <c r="B162" s="129"/>
      <c r="C162" s="103"/>
      <c r="D162" s="103"/>
      <c r="E162" s="103"/>
      <c r="F162" s="104"/>
      <c r="G162" s="104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>
      <c r="A163" s="103"/>
      <c r="B163" s="129"/>
      <c r="C163" s="103"/>
      <c r="D163" s="103"/>
      <c r="E163" s="103"/>
      <c r="F163" s="104"/>
      <c r="G163" s="104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>
      <c r="A164" s="103"/>
      <c r="B164" s="129"/>
      <c r="C164" s="103"/>
      <c r="D164" s="103"/>
      <c r="E164" s="103"/>
      <c r="F164" s="104"/>
      <c r="G164" s="104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>
      <c r="A165" s="103"/>
      <c r="B165" s="129"/>
      <c r="C165" s="103"/>
      <c r="D165" s="103"/>
      <c r="E165" s="103"/>
      <c r="F165" s="104"/>
      <c r="G165" s="104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>
      <c r="A166" s="103"/>
      <c r="B166" s="129"/>
      <c r="C166" s="103"/>
      <c r="D166" s="103"/>
      <c r="E166" s="103"/>
      <c r="F166" s="104"/>
      <c r="G166" s="104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>
      <c r="A167" s="103"/>
      <c r="B167" s="129"/>
      <c r="C167" s="103"/>
      <c r="D167" s="103"/>
      <c r="E167" s="103"/>
      <c r="F167" s="104"/>
      <c r="G167" s="104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>
      <c r="A168" s="103"/>
      <c r="B168" s="129"/>
      <c r="C168" s="103"/>
      <c r="D168" s="103"/>
      <c r="E168" s="103"/>
      <c r="F168" s="104"/>
      <c r="G168" s="104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>
      <c r="A169" s="103"/>
      <c r="B169" s="129"/>
      <c r="C169" s="103"/>
      <c r="D169" s="103"/>
      <c r="E169" s="103"/>
      <c r="F169" s="104"/>
      <c r="G169" s="104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>
      <c r="A170" s="103"/>
      <c r="B170" s="129"/>
      <c r="C170" s="103"/>
      <c r="D170" s="103"/>
      <c r="E170" s="103"/>
      <c r="F170" s="104"/>
      <c r="G170" s="104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>
      <c r="A171" s="103"/>
      <c r="B171" s="129"/>
      <c r="C171" s="103"/>
      <c r="D171" s="103"/>
      <c r="E171" s="103"/>
      <c r="F171" s="104"/>
      <c r="G171" s="104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>
      <c r="A172" s="103"/>
      <c r="B172" s="129"/>
      <c r="C172" s="103"/>
      <c r="D172" s="103"/>
      <c r="E172" s="103"/>
      <c r="F172" s="104"/>
      <c r="G172" s="104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>
      <c r="A173" s="103"/>
      <c r="B173" s="129"/>
      <c r="C173" s="103"/>
      <c r="D173" s="103"/>
      <c r="E173" s="103"/>
      <c r="F173" s="104"/>
      <c r="G173" s="104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>
      <c r="A174" s="103"/>
      <c r="B174" s="129"/>
      <c r="C174" s="103"/>
      <c r="D174" s="103"/>
      <c r="E174" s="103"/>
      <c r="F174" s="104"/>
      <c r="G174" s="104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>
      <c r="A175" s="103"/>
      <c r="B175" s="129"/>
      <c r="C175" s="103"/>
      <c r="D175" s="103"/>
      <c r="E175" s="103"/>
      <c r="F175" s="104"/>
      <c r="G175" s="104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>
      <c r="A176" s="103"/>
      <c r="B176" s="129"/>
      <c r="C176" s="103"/>
      <c r="D176" s="103"/>
      <c r="E176" s="103"/>
      <c r="F176" s="104"/>
      <c r="G176" s="104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>
      <c r="A177" s="103"/>
      <c r="B177" s="129"/>
      <c r="C177" s="103"/>
      <c r="D177" s="103"/>
      <c r="E177" s="103"/>
      <c r="F177" s="104"/>
      <c r="G177" s="104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>
      <c r="A178" s="103"/>
      <c r="B178" s="129"/>
      <c r="C178" s="103"/>
      <c r="D178" s="103"/>
      <c r="E178" s="103"/>
      <c r="F178" s="104"/>
      <c r="G178" s="104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>
      <c r="A179" s="103"/>
      <c r="B179" s="129"/>
      <c r="C179" s="103"/>
      <c r="D179" s="103"/>
      <c r="E179" s="103"/>
      <c r="F179" s="104"/>
      <c r="G179" s="104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>
      <c r="A180" s="103"/>
      <c r="B180" s="129"/>
      <c r="C180" s="103"/>
      <c r="D180" s="103"/>
      <c r="E180" s="103"/>
      <c r="F180" s="104"/>
      <c r="G180" s="104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>
      <c r="A181" s="103"/>
      <c r="B181" s="129"/>
      <c r="C181" s="103"/>
      <c r="D181" s="103"/>
      <c r="E181" s="103"/>
      <c r="F181" s="104"/>
      <c r="G181" s="104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>
      <c r="A182" s="103"/>
      <c r="B182" s="129"/>
      <c r="C182" s="103"/>
      <c r="D182" s="103"/>
      <c r="E182" s="103"/>
      <c r="F182" s="104"/>
      <c r="G182" s="104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>
      <c r="A183" s="103"/>
      <c r="B183" s="129"/>
      <c r="C183" s="103"/>
      <c r="D183" s="103"/>
      <c r="E183" s="103"/>
      <c r="F183" s="104"/>
      <c r="G183" s="104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>
      <c r="A184" s="103"/>
      <c r="B184" s="129"/>
      <c r="C184" s="103"/>
      <c r="D184" s="103"/>
      <c r="E184" s="103"/>
      <c r="F184" s="104"/>
      <c r="G184" s="104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>
      <c r="A185" s="103"/>
      <c r="B185" s="129"/>
      <c r="C185" s="103"/>
      <c r="D185" s="103"/>
      <c r="E185" s="103"/>
      <c r="F185" s="104"/>
      <c r="G185" s="104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>
      <c r="A186" s="103"/>
      <c r="B186" s="129"/>
      <c r="C186" s="103"/>
      <c r="D186" s="103"/>
      <c r="E186" s="103"/>
      <c r="F186" s="104"/>
      <c r="G186" s="104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>
      <c r="A187" s="103"/>
      <c r="B187" s="129"/>
      <c r="C187" s="103"/>
      <c r="D187" s="103"/>
      <c r="E187" s="103"/>
      <c r="F187" s="104"/>
      <c r="G187" s="104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>
      <c r="A188" s="103"/>
      <c r="B188" s="129"/>
      <c r="C188" s="103"/>
      <c r="D188" s="103"/>
      <c r="E188" s="103"/>
      <c r="F188" s="104"/>
      <c r="G188" s="104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>
      <c r="A189" s="103"/>
      <c r="B189" s="129"/>
      <c r="C189" s="103"/>
      <c r="D189" s="103"/>
      <c r="E189" s="103"/>
      <c r="F189" s="104"/>
      <c r="G189" s="104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>
      <c r="A190" s="103"/>
      <c r="B190" s="129"/>
      <c r="C190" s="103"/>
      <c r="D190" s="103"/>
      <c r="E190" s="103"/>
      <c r="F190" s="104"/>
      <c r="G190" s="104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>
      <c r="A191" s="103"/>
      <c r="B191" s="129"/>
      <c r="C191" s="103"/>
      <c r="D191" s="103"/>
      <c r="E191" s="103"/>
      <c r="F191" s="104"/>
      <c r="G191" s="104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>
      <c r="A192" s="103"/>
      <c r="B192" s="129"/>
      <c r="C192" s="103"/>
      <c r="D192" s="103"/>
      <c r="E192" s="103"/>
      <c r="F192" s="104"/>
      <c r="G192" s="104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>
      <c r="A193" s="103"/>
      <c r="B193" s="129"/>
      <c r="C193" s="103"/>
      <c r="D193" s="103"/>
      <c r="E193" s="103"/>
      <c r="F193" s="104"/>
      <c r="G193" s="104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>
      <c r="A194" s="103"/>
      <c r="B194" s="129"/>
      <c r="C194" s="103"/>
      <c r="D194" s="103"/>
      <c r="E194" s="103"/>
      <c r="F194" s="104"/>
      <c r="G194" s="104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>
      <c r="A195" s="103"/>
      <c r="B195" s="129"/>
      <c r="C195" s="103"/>
      <c r="D195" s="103"/>
      <c r="E195" s="103"/>
      <c r="F195" s="104"/>
      <c r="G195" s="104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>
      <c r="A196" s="103"/>
      <c r="B196" s="129"/>
      <c r="C196" s="103"/>
      <c r="D196" s="103"/>
      <c r="E196" s="103"/>
      <c r="F196" s="104"/>
      <c r="G196" s="104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>
      <c r="A197" s="103"/>
      <c r="B197" s="129"/>
      <c r="C197" s="103"/>
      <c r="D197" s="103"/>
      <c r="E197" s="103"/>
      <c r="F197" s="104"/>
      <c r="G197" s="104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>
      <c r="A198" s="103"/>
      <c r="B198" s="129"/>
      <c r="C198" s="103"/>
      <c r="D198" s="103"/>
      <c r="E198" s="103"/>
      <c r="F198" s="104"/>
      <c r="G198" s="104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>
      <c r="A199" s="103"/>
      <c r="B199" s="129"/>
      <c r="C199" s="103"/>
      <c r="D199" s="103"/>
      <c r="E199" s="103"/>
      <c r="F199" s="104"/>
      <c r="G199" s="104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>
      <c r="A200" s="103"/>
      <c r="B200" s="129"/>
      <c r="C200" s="103"/>
      <c r="D200" s="103"/>
      <c r="E200" s="103"/>
      <c r="F200" s="104"/>
      <c r="G200" s="104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>
      <c r="A201" s="103"/>
      <c r="B201" s="129"/>
      <c r="C201" s="103"/>
      <c r="D201" s="103"/>
      <c r="E201" s="103"/>
      <c r="F201" s="104"/>
      <c r="G201" s="104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>
      <c r="A202" s="103"/>
      <c r="B202" s="129"/>
      <c r="C202" s="103"/>
      <c r="D202" s="103"/>
      <c r="E202" s="103"/>
      <c r="F202" s="104"/>
      <c r="G202" s="104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>
      <c r="A203" s="103"/>
      <c r="B203" s="129"/>
      <c r="C203" s="103"/>
      <c r="D203" s="103"/>
      <c r="E203" s="103"/>
      <c r="F203" s="104"/>
      <c r="G203" s="104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>
      <c r="A204" s="103"/>
      <c r="B204" s="129"/>
      <c r="C204" s="103"/>
      <c r="D204" s="103"/>
      <c r="E204" s="103"/>
      <c r="F204" s="104"/>
      <c r="G204" s="104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>
      <c r="A205" s="103"/>
      <c r="B205" s="129"/>
      <c r="C205" s="103"/>
      <c r="D205" s="103"/>
      <c r="E205" s="103"/>
      <c r="F205" s="104"/>
      <c r="G205" s="104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>
      <c r="A206" s="103"/>
      <c r="B206" s="129"/>
      <c r="C206" s="103"/>
      <c r="D206" s="103"/>
      <c r="E206" s="103"/>
      <c r="F206" s="104"/>
      <c r="G206" s="104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>
      <c r="A207" s="103"/>
      <c r="B207" s="129"/>
      <c r="C207" s="103"/>
      <c r="D207" s="103"/>
      <c r="E207" s="103"/>
      <c r="F207" s="104"/>
      <c r="G207" s="104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>
      <c r="A208" s="103"/>
      <c r="B208" s="129"/>
      <c r="C208" s="103"/>
      <c r="D208" s="103"/>
      <c r="E208" s="103"/>
      <c r="F208" s="104"/>
      <c r="G208" s="104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>
      <c r="A209" s="103"/>
      <c r="B209" s="129"/>
      <c r="C209" s="103"/>
      <c r="D209" s="103"/>
      <c r="E209" s="103"/>
      <c r="F209" s="104"/>
      <c r="G209" s="104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>
      <c r="A210" s="103"/>
      <c r="B210" s="129"/>
      <c r="C210" s="103"/>
      <c r="D210" s="103"/>
      <c r="E210" s="103"/>
      <c r="F210" s="104"/>
      <c r="G210" s="104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>
      <c r="A211" s="103"/>
      <c r="B211" s="129"/>
      <c r="C211" s="103"/>
      <c r="D211" s="103"/>
      <c r="E211" s="103"/>
      <c r="F211" s="104"/>
      <c r="G211" s="104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>
      <c r="A212" s="103"/>
      <c r="B212" s="129"/>
      <c r="C212" s="103"/>
      <c r="D212" s="103"/>
      <c r="E212" s="103"/>
      <c r="F212" s="104"/>
      <c r="G212" s="104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>
      <c r="A213" s="103"/>
      <c r="B213" s="129"/>
      <c r="C213" s="103"/>
      <c r="D213" s="103"/>
      <c r="E213" s="103"/>
      <c r="F213" s="104"/>
      <c r="G213" s="104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>
      <c r="A214" s="103"/>
      <c r="B214" s="129"/>
      <c r="C214" s="103"/>
      <c r="D214" s="103"/>
      <c r="E214" s="103"/>
      <c r="F214" s="104"/>
      <c r="G214" s="104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>
      <c r="A215" s="103"/>
      <c r="B215" s="129"/>
      <c r="C215" s="103"/>
      <c r="D215" s="103"/>
      <c r="E215" s="103"/>
      <c r="F215" s="104"/>
      <c r="G215" s="104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>
      <c r="A216" s="103"/>
      <c r="B216" s="129"/>
      <c r="C216" s="103"/>
      <c r="D216" s="103"/>
      <c r="E216" s="103"/>
      <c r="F216" s="104"/>
      <c r="G216" s="104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>
      <c r="A217" s="103"/>
      <c r="B217" s="129"/>
      <c r="C217" s="103"/>
      <c r="D217" s="103"/>
      <c r="E217" s="103"/>
      <c r="F217" s="104"/>
      <c r="G217" s="104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>
      <c r="A218" s="103"/>
      <c r="B218" s="129"/>
      <c r="C218" s="103"/>
      <c r="D218" s="103"/>
      <c r="E218" s="103"/>
      <c r="F218" s="104"/>
      <c r="G218" s="104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>
      <c r="A219" s="103"/>
      <c r="B219" s="129"/>
      <c r="C219" s="103"/>
      <c r="D219" s="103"/>
      <c r="E219" s="103"/>
      <c r="F219" s="104"/>
      <c r="G219" s="104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>
      <c r="A220" s="103"/>
      <c r="B220" s="129"/>
      <c r="C220" s="103"/>
      <c r="D220" s="103"/>
      <c r="E220" s="103"/>
      <c r="F220" s="104"/>
      <c r="G220" s="104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>
      <c r="A221" s="103"/>
      <c r="B221" s="129"/>
      <c r="C221" s="103"/>
      <c r="D221" s="103"/>
      <c r="E221" s="103"/>
      <c r="F221" s="104"/>
      <c r="G221" s="104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>
      <c r="A222" s="103"/>
      <c r="B222" s="129"/>
      <c r="C222" s="103"/>
      <c r="D222" s="103"/>
      <c r="E222" s="103"/>
      <c r="F222" s="104"/>
      <c r="G222" s="104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>
      <c r="A223" s="103"/>
      <c r="B223" s="129"/>
      <c r="C223" s="103"/>
      <c r="D223" s="103"/>
      <c r="E223" s="103"/>
      <c r="F223" s="104"/>
      <c r="G223" s="104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>
      <c r="A224" s="103"/>
      <c r="B224" s="129"/>
      <c r="C224" s="103"/>
      <c r="D224" s="103"/>
      <c r="E224" s="103"/>
      <c r="F224" s="104"/>
      <c r="G224" s="104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>
      <c r="A225" s="103"/>
      <c r="B225" s="129"/>
      <c r="C225" s="103"/>
      <c r="D225" s="103"/>
      <c r="E225" s="103"/>
      <c r="F225" s="104"/>
      <c r="G225" s="104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>
      <c r="A226" s="103"/>
      <c r="B226" s="129"/>
      <c r="C226" s="103"/>
      <c r="D226" s="103"/>
      <c r="E226" s="103"/>
      <c r="F226" s="104"/>
      <c r="G226" s="104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>
      <c r="A227" s="103"/>
      <c r="B227" s="129"/>
      <c r="C227" s="103"/>
      <c r="D227" s="103"/>
      <c r="E227" s="103"/>
      <c r="F227" s="104"/>
      <c r="G227" s="104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>
      <c r="A228" s="103"/>
      <c r="B228" s="129"/>
      <c r="C228" s="103"/>
      <c r="D228" s="103"/>
      <c r="E228" s="103"/>
      <c r="F228" s="104"/>
      <c r="G228" s="104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>
      <c r="A229" s="103"/>
      <c r="B229" s="129"/>
      <c r="C229" s="103"/>
      <c r="D229" s="103"/>
      <c r="E229" s="103"/>
      <c r="F229" s="104"/>
      <c r="G229" s="104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>
      <c r="A230" s="103"/>
      <c r="B230" s="129"/>
      <c r="C230" s="103"/>
      <c r="D230" s="103"/>
      <c r="E230" s="103"/>
      <c r="F230" s="104"/>
      <c r="G230" s="104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>
      <c r="A231" s="103"/>
      <c r="B231" s="129"/>
      <c r="C231" s="103"/>
      <c r="D231" s="103"/>
      <c r="E231" s="103"/>
      <c r="F231" s="104"/>
      <c r="G231" s="104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>
      <c r="A232" s="103"/>
      <c r="B232" s="129"/>
      <c r="C232" s="103"/>
      <c r="D232" s="103"/>
      <c r="E232" s="103"/>
      <c r="F232" s="104"/>
      <c r="G232" s="104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>
      <c r="A233" s="103"/>
      <c r="B233" s="129"/>
      <c r="C233" s="103"/>
      <c r="D233" s="103"/>
      <c r="E233" s="103"/>
      <c r="F233" s="104"/>
      <c r="G233" s="104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>
      <c r="A234" s="103"/>
      <c r="B234" s="129"/>
      <c r="C234" s="103"/>
      <c r="D234" s="103"/>
      <c r="E234" s="103"/>
      <c r="F234" s="104"/>
      <c r="G234" s="104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>
      <c r="A235" s="103"/>
      <c r="B235" s="129"/>
      <c r="C235" s="103"/>
      <c r="D235" s="103"/>
      <c r="E235" s="103"/>
      <c r="F235" s="104"/>
      <c r="G235" s="104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>
      <c r="A236" s="103"/>
      <c r="B236" s="129"/>
      <c r="C236" s="103"/>
      <c r="D236" s="103"/>
      <c r="E236" s="103"/>
      <c r="F236" s="104"/>
      <c r="G236" s="104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>
      <c r="A237" s="103"/>
      <c r="B237" s="129"/>
      <c r="C237" s="103"/>
      <c r="D237" s="103"/>
      <c r="E237" s="103"/>
      <c r="F237" s="104"/>
      <c r="G237" s="104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>
      <c r="A238" s="103"/>
      <c r="B238" s="129"/>
      <c r="C238" s="103"/>
      <c r="D238" s="103"/>
      <c r="E238" s="103"/>
      <c r="F238" s="104"/>
      <c r="G238" s="104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>
      <c r="A239" s="103"/>
      <c r="B239" s="129"/>
      <c r="C239" s="103"/>
      <c r="D239" s="103"/>
      <c r="E239" s="103"/>
      <c r="F239" s="104"/>
      <c r="G239" s="104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>
      <c r="A240" s="103"/>
      <c r="B240" s="129"/>
      <c r="C240" s="103"/>
      <c r="D240" s="103"/>
      <c r="E240" s="103"/>
      <c r="F240" s="104"/>
      <c r="G240" s="104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>
      <c r="A241" s="103"/>
      <c r="B241" s="129"/>
      <c r="C241" s="103"/>
      <c r="D241" s="103"/>
      <c r="E241" s="103"/>
      <c r="F241" s="104"/>
      <c r="G241" s="104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>
      <c r="A242" s="103"/>
      <c r="B242" s="129"/>
      <c r="C242" s="103"/>
      <c r="D242" s="103"/>
      <c r="E242" s="103"/>
      <c r="F242" s="104"/>
      <c r="G242" s="104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>
      <c r="A243" s="103"/>
      <c r="B243" s="129"/>
      <c r="C243" s="103"/>
      <c r="D243" s="103"/>
      <c r="E243" s="103"/>
      <c r="F243" s="104"/>
      <c r="G243" s="104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>
      <c r="A244" s="103"/>
      <c r="B244" s="129"/>
      <c r="C244" s="103"/>
      <c r="D244" s="103"/>
      <c r="E244" s="103"/>
      <c r="F244" s="104"/>
      <c r="G244" s="104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>
      <c r="A245" s="103"/>
      <c r="B245" s="129"/>
      <c r="C245" s="103"/>
      <c r="D245" s="103"/>
      <c r="E245" s="103"/>
      <c r="F245" s="104"/>
      <c r="G245" s="104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>
      <c r="A246" s="103"/>
      <c r="B246" s="129"/>
      <c r="C246" s="103"/>
      <c r="D246" s="103"/>
      <c r="E246" s="103"/>
      <c r="F246" s="104"/>
      <c r="G246" s="104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>
      <c r="A247" s="103"/>
      <c r="B247" s="129"/>
      <c r="C247" s="103"/>
      <c r="D247" s="103"/>
      <c r="E247" s="103"/>
      <c r="F247" s="104"/>
      <c r="G247" s="104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>
      <c r="A248" s="103"/>
      <c r="B248" s="129"/>
      <c r="C248" s="103"/>
      <c r="D248" s="103"/>
      <c r="E248" s="103"/>
      <c r="F248" s="104"/>
      <c r="G248" s="104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>
      <c r="A249" s="103"/>
      <c r="B249" s="129"/>
      <c r="C249" s="103"/>
      <c r="D249" s="103"/>
      <c r="E249" s="103"/>
      <c r="F249" s="104"/>
      <c r="G249" s="104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>
      <c r="A250" s="103"/>
      <c r="B250" s="129"/>
      <c r="C250" s="103"/>
      <c r="D250" s="103"/>
      <c r="E250" s="103"/>
      <c r="F250" s="104"/>
      <c r="G250" s="104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>
      <c r="A251" s="103"/>
      <c r="B251" s="129"/>
      <c r="C251" s="103"/>
      <c r="D251" s="103"/>
      <c r="E251" s="103"/>
      <c r="F251" s="104"/>
      <c r="G251" s="104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>
      <c r="A252" s="103"/>
      <c r="B252" s="129"/>
      <c r="C252" s="103"/>
      <c r="D252" s="103"/>
      <c r="E252" s="103"/>
      <c r="F252" s="104"/>
      <c r="G252" s="104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>
      <c r="A253" s="103"/>
      <c r="B253" s="129"/>
      <c r="C253" s="103"/>
      <c r="D253" s="103"/>
      <c r="E253" s="103"/>
      <c r="F253" s="104"/>
      <c r="G253" s="104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>
      <c r="A254" s="103"/>
      <c r="B254" s="129"/>
      <c r="C254" s="103"/>
      <c r="D254" s="103"/>
      <c r="E254" s="103"/>
      <c r="F254" s="104"/>
      <c r="G254" s="104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>
      <c r="A255" s="103"/>
      <c r="B255" s="129"/>
      <c r="C255" s="103"/>
      <c r="D255" s="103"/>
      <c r="E255" s="103"/>
      <c r="F255" s="104"/>
      <c r="G255" s="104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>
      <c r="A256" s="103"/>
      <c r="B256" s="129"/>
      <c r="C256" s="103"/>
      <c r="D256" s="103"/>
      <c r="E256" s="103"/>
      <c r="F256" s="104"/>
      <c r="G256" s="104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>
      <c r="A257" s="103"/>
      <c r="B257" s="129"/>
      <c r="C257" s="103"/>
      <c r="D257" s="103"/>
      <c r="E257" s="103"/>
      <c r="F257" s="104"/>
      <c r="G257" s="104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>
      <c r="A258" s="103"/>
      <c r="B258" s="129"/>
      <c r="C258" s="103"/>
      <c r="D258" s="103"/>
      <c r="E258" s="103"/>
      <c r="F258" s="104"/>
      <c r="G258" s="104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>
      <c r="A259" s="103"/>
      <c r="B259" s="129"/>
      <c r="C259" s="103"/>
      <c r="D259" s="103"/>
      <c r="E259" s="103"/>
      <c r="F259" s="104"/>
      <c r="G259" s="104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>
      <c r="A260" s="103"/>
      <c r="B260" s="129"/>
      <c r="C260" s="103"/>
      <c r="D260" s="103"/>
      <c r="E260" s="103"/>
      <c r="F260" s="104"/>
      <c r="G260" s="104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>
      <c r="A261" s="103"/>
      <c r="B261" s="129"/>
      <c r="C261" s="103"/>
      <c r="D261" s="103"/>
      <c r="E261" s="103"/>
      <c r="F261" s="104"/>
      <c r="G261" s="104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>
      <c r="A262" s="103"/>
      <c r="B262" s="129"/>
      <c r="C262" s="103"/>
      <c r="D262" s="103"/>
      <c r="E262" s="103"/>
      <c r="F262" s="104"/>
      <c r="G262" s="104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>
      <c r="A263" s="103"/>
      <c r="B263" s="129"/>
      <c r="C263" s="103"/>
      <c r="D263" s="103"/>
      <c r="E263" s="103"/>
      <c r="F263" s="104"/>
      <c r="G263" s="104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>
      <c r="A264" s="103"/>
      <c r="B264" s="129"/>
      <c r="C264" s="103"/>
      <c r="D264" s="103"/>
      <c r="E264" s="103"/>
      <c r="F264" s="104"/>
      <c r="G264" s="104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>
      <c r="A265" s="103"/>
      <c r="B265" s="129"/>
      <c r="C265" s="103"/>
      <c r="D265" s="103"/>
      <c r="E265" s="103"/>
      <c r="F265" s="104"/>
      <c r="G265" s="104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>
      <c r="A266" s="103"/>
      <c r="B266" s="129"/>
      <c r="C266" s="103"/>
      <c r="D266" s="103"/>
      <c r="E266" s="103"/>
      <c r="F266" s="104"/>
      <c r="G266" s="104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>
      <c r="A267" s="103"/>
      <c r="B267" s="129"/>
      <c r="C267" s="103"/>
      <c r="D267" s="103"/>
      <c r="E267" s="103"/>
      <c r="F267" s="104"/>
      <c r="G267" s="104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>
      <c r="A268" s="103"/>
      <c r="B268" s="129"/>
      <c r="C268" s="103"/>
      <c r="D268" s="103"/>
      <c r="E268" s="103"/>
      <c r="F268" s="104"/>
      <c r="G268" s="104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>
      <c r="A269" s="103"/>
      <c r="B269" s="129"/>
      <c r="C269" s="103"/>
      <c r="D269" s="103"/>
      <c r="E269" s="103"/>
      <c r="F269" s="104"/>
      <c r="G269" s="104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>
      <c r="A270" s="103"/>
      <c r="B270" s="129"/>
      <c r="C270" s="103"/>
      <c r="D270" s="103"/>
      <c r="E270" s="103"/>
      <c r="F270" s="104"/>
      <c r="G270" s="104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>
      <c r="A271" s="103"/>
      <c r="B271" s="129"/>
      <c r="C271" s="103"/>
      <c r="D271" s="103"/>
      <c r="E271" s="103"/>
      <c r="F271" s="104"/>
      <c r="G271" s="104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>
      <c r="A272" s="103"/>
      <c r="B272" s="129"/>
      <c r="C272" s="103"/>
      <c r="D272" s="103"/>
      <c r="E272" s="103"/>
      <c r="F272" s="104"/>
      <c r="G272" s="104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>
      <c r="A273" s="103"/>
      <c r="B273" s="129"/>
      <c r="C273" s="103"/>
      <c r="D273" s="103"/>
      <c r="E273" s="103"/>
      <c r="F273" s="104"/>
      <c r="G273" s="104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>
      <c r="A274" s="103"/>
      <c r="B274" s="129"/>
      <c r="C274" s="103"/>
      <c r="D274" s="103"/>
      <c r="E274" s="103"/>
      <c r="F274" s="104"/>
      <c r="G274" s="104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>
      <c r="A275" s="103"/>
      <c r="B275" s="129"/>
      <c r="C275" s="103"/>
      <c r="D275" s="103"/>
      <c r="E275" s="103"/>
      <c r="F275" s="104"/>
      <c r="G275" s="104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>
      <c r="A276" s="103"/>
      <c r="B276" s="129"/>
      <c r="C276" s="103"/>
      <c r="D276" s="103"/>
      <c r="E276" s="103"/>
      <c r="F276" s="104"/>
      <c r="G276" s="104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>
      <c r="A277" s="103"/>
      <c r="B277" s="129"/>
      <c r="C277" s="103"/>
      <c r="D277" s="103"/>
      <c r="E277" s="103"/>
      <c r="F277" s="104"/>
      <c r="G277" s="104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>
      <c r="A278" s="103"/>
      <c r="B278" s="129"/>
      <c r="C278" s="103"/>
      <c r="D278" s="103"/>
      <c r="E278" s="103"/>
      <c r="F278" s="104"/>
      <c r="G278" s="104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>
      <c r="A279" s="103"/>
      <c r="B279" s="129"/>
      <c r="C279" s="103"/>
      <c r="D279" s="103"/>
      <c r="E279" s="103"/>
      <c r="F279" s="104"/>
      <c r="G279" s="104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>
      <c r="A280" s="103"/>
      <c r="B280" s="129"/>
      <c r="C280" s="103"/>
      <c r="D280" s="103"/>
      <c r="E280" s="103"/>
      <c r="F280" s="104"/>
      <c r="G280" s="104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>
      <c r="A281" s="103"/>
      <c r="B281" s="129"/>
      <c r="C281" s="103"/>
      <c r="D281" s="103"/>
      <c r="E281" s="103"/>
      <c r="F281" s="104"/>
      <c r="G281" s="104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>
      <c r="A282" s="103"/>
      <c r="B282" s="129"/>
      <c r="C282" s="103"/>
      <c r="D282" s="103"/>
      <c r="E282" s="103"/>
      <c r="F282" s="104"/>
      <c r="G282" s="104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>
      <c r="A283" s="103"/>
      <c r="B283" s="129"/>
      <c r="C283" s="103"/>
      <c r="D283" s="103"/>
      <c r="E283" s="103"/>
      <c r="F283" s="104"/>
      <c r="G283" s="104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>
      <c r="A284" s="103"/>
      <c r="B284" s="129"/>
      <c r="C284" s="103"/>
      <c r="D284" s="103"/>
      <c r="E284" s="103"/>
      <c r="F284" s="104"/>
      <c r="G284" s="104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>
      <c r="A285" s="103"/>
      <c r="B285" s="129"/>
      <c r="C285" s="103"/>
      <c r="D285" s="103"/>
      <c r="E285" s="103"/>
      <c r="F285" s="104"/>
      <c r="G285" s="104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>
      <c r="A286" s="103"/>
      <c r="B286" s="129"/>
      <c r="C286" s="103"/>
      <c r="D286" s="103"/>
      <c r="E286" s="103"/>
      <c r="F286" s="104"/>
      <c r="G286" s="104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>
      <c r="A287" s="103"/>
      <c r="B287" s="129"/>
      <c r="C287" s="103"/>
      <c r="D287" s="103"/>
      <c r="E287" s="103"/>
      <c r="F287" s="104"/>
      <c r="G287" s="104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>
      <c r="A288" s="103"/>
      <c r="B288" s="129"/>
      <c r="C288" s="103"/>
      <c r="D288" s="103"/>
      <c r="E288" s="103"/>
      <c r="F288" s="104"/>
      <c r="G288" s="104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>
      <c r="A289" s="103"/>
      <c r="B289" s="129"/>
      <c r="C289" s="103"/>
      <c r="D289" s="103"/>
      <c r="E289" s="103"/>
      <c r="F289" s="104"/>
      <c r="G289" s="104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>
      <c r="A290" s="103"/>
      <c r="B290" s="129"/>
      <c r="C290" s="103"/>
      <c r="D290" s="103"/>
      <c r="E290" s="103"/>
      <c r="F290" s="104"/>
      <c r="G290" s="104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>
      <c r="A291" s="103"/>
      <c r="B291" s="129"/>
      <c r="C291" s="103"/>
      <c r="D291" s="103"/>
      <c r="E291" s="103"/>
      <c r="F291" s="104"/>
      <c r="G291" s="104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>
      <c r="A292" s="103"/>
      <c r="B292" s="129"/>
      <c r="C292" s="103"/>
      <c r="D292" s="103"/>
      <c r="E292" s="103"/>
      <c r="F292" s="104"/>
      <c r="G292" s="104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>
      <c r="A293" s="103"/>
      <c r="B293" s="129"/>
      <c r="C293" s="103"/>
      <c r="D293" s="103"/>
      <c r="E293" s="103"/>
      <c r="F293" s="104"/>
      <c r="G293" s="104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>
      <c r="A294" s="103"/>
      <c r="B294" s="129"/>
      <c r="C294" s="103"/>
      <c r="D294" s="103"/>
      <c r="E294" s="103"/>
      <c r="F294" s="104"/>
      <c r="G294" s="104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>
      <c r="A295" s="103"/>
      <c r="B295" s="129"/>
      <c r="C295" s="103"/>
      <c r="D295" s="103"/>
      <c r="E295" s="103"/>
      <c r="F295" s="104"/>
      <c r="G295" s="104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>
      <c r="A296" s="103"/>
      <c r="B296" s="129"/>
      <c r="C296" s="103"/>
      <c r="D296" s="103"/>
      <c r="E296" s="103"/>
      <c r="F296" s="104"/>
      <c r="G296" s="104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>
      <c r="A297" s="103"/>
      <c r="B297" s="129"/>
      <c r="C297" s="103"/>
      <c r="D297" s="103"/>
      <c r="E297" s="103"/>
      <c r="F297" s="104"/>
      <c r="G297" s="104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>
      <c r="A298" s="103"/>
      <c r="B298" s="129"/>
      <c r="C298" s="103"/>
      <c r="D298" s="103"/>
      <c r="E298" s="103"/>
      <c r="F298" s="104"/>
      <c r="G298" s="104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>
      <c r="A299" s="103"/>
      <c r="B299" s="129"/>
      <c r="C299" s="103"/>
      <c r="D299" s="103"/>
      <c r="E299" s="103"/>
      <c r="F299" s="104"/>
      <c r="G299" s="104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>
      <c r="A300" s="103"/>
      <c r="B300" s="129"/>
      <c r="C300" s="103"/>
      <c r="D300" s="103"/>
      <c r="E300" s="103"/>
      <c r="F300" s="104"/>
      <c r="G300" s="104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>
      <c r="A301" s="103"/>
      <c r="B301" s="129"/>
      <c r="C301" s="103"/>
      <c r="D301" s="103"/>
      <c r="E301" s="103"/>
      <c r="F301" s="104"/>
      <c r="G301" s="104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>
      <c r="A302" s="103"/>
      <c r="B302" s="129"/>
      <c r="C302" s="103"/>
      <c r="D302" s="103"/>
      <c r="E302" s="103"/>
      <c r="F302" s="104"/>
      <c r="G302" s="104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>
      <c r="A303" s="103"/>
      <c r="B303" s="129"/>
      <c r="C303" s="103"/>
      <c r="D303" s="103"/>
      <c r="E303" s="103"/>
      <c r="F303" s="104"/>
      <c r="G303" s="104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>
      <c r="A304" s="103"/>
      <c r="B304" s="129"/>
      <c r="C304" s="103"/>
      <c r="D304" s="103"/>
      <c r="E304" s="103"/>
      <c r="F304" s="104"/>
      <c r="G304" s="104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>
      <c r="A305" s="103"/>
      <c r="B305" s="129"/>
      <c r="C305" s="103"/>
      <c r="D305" s="103"/>
      <c r="E305" s="103"/>
      <c r="F305" s="104"/>
      <c r="G305" s="104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>
      <c r="A306" s="103"/>
      <c r="B306" s="129"/>
      <c r="C306" s="103"/>
      <c r="D306" s="103"/>
      <c r="E306" s="103"/>
      <c r="F306" s="104"/>
      <c r="G306" s="104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>
      <c r="A307" s="103"/>
      <c r="B307" s="129"/>
      <c r="C307" s="103"/>
      <c r="D307" s="103"/>
      <c r="E307" s="103"/>
      <c r="F307" s="104"/>
      <c r="G307" s="104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>
      <c r="A308" s="103"/>
      <c r="B308" s="129"/>
      <c r="C308" s="103"/>
      <c r="D308" s="103"/>
      <c r="E308" s="103"/>
      <c r="F308" s="104"/>
      <c r="G308" s="104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>
      <c r="A309" s="103"/>
      <c r="B309" s="129"/>
      <c r="C309" s="103"/>
      <c r="D309" s="103"/>
      <c r="E309" s="103"/>
      <c r="F309" s="104"/>
      <c r="G309" s="104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>
      <c r="A310" s="103"/>
      <c r="B310" s="129"/>
      <c r="C310" s="103"/>
      <c r="D310" s="103"/>
      <c r="E310" s="103"/>
      <c r="F310" s="104"/>
      <c r="G310" s="104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>
      <c r="A311" s="103"/>
      <c r="B311" s="129"/>
      <c r="C311" s="103"/>
      <c r="D311" s="103"/>
      <c r="E311" s="103"/>
      <c r="F311" s="104"/>
      <c r="G311" s="104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>
      <c r="A312" s="103"/>
      <c r="B312" s="129"/>
      <c r="C312" s="103"/>
      <c r="D312" s="103"/>
      <c r="E312" s="103"/>
      <c r="F312" s="104"/>
      <c r="G312" s="104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>
      <c r="A313" s="103"/>
      <c r="B313" s="129"/>
      <c r="C313" s="103"/>
      <c r="D313" s="103"/>
      <c r="E313" s="103"/>
      <c r="F313" s="104"/>
      <c r="G313" s="104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>
      <c r="A314" s="103"/>
      <c r="B314" s="129"/>
      <c r="C314" s="103"/>
      <c r="D314" s="103"/>
      <c r="E314" s="103"/>
      <c r="F314" s="104"/>
      <c r="G314" s="104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>
      <c r="A315" s="103"/>
      <c r="B315" s="129"/>
      <c r="C315" s="103"/>
      <c r="D315" s="103"/>
      <c r="E315" s="103"/>
      <c r="F315" s="104"/>
      <c r="G315" s="104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>
      <c r="A316" s="103"/>
      <c r="B316" s="129"/>
      <c r="C316" s="103"/>
      <c r="D316" s="103"/>
      <c r="E316" s="103"/>
      <c r="F316" s="104"/>
      <c r="G316" s="104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>
      <c r="A317" s="103"/>
      <c r="B317" s="129"/>
      <c r="C317" s="103"/>
      <c r="D317" s="103"/>
      <c r="E317" s="103"/>
      <c r="F317" s="104"/>
      <c r="G317" s="104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>
      <c r="A318" s="103"/>
      <c r="B318" s="129"/>
      <c r="C318" s="103"/>
      <c r="D318" s="103"/>
      <c r="E318" s="103"/>
      <c r="F318" s="104"/>
      <c r="G318" s="104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>
      <c r="A319" s="103"/>
      <c r="B319" s="129"/>
      <c r="C319" s="103"/>
      <c r="D319" s="103"/>
      <c r="E319" s="103"/>
      <c r="F319" s="104"/>
      <c r="G319" s="104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>
      <c r="A320" s="103"/>
      <c r="B320" s="129"/>
      <c r="C320" s="103"/>
      <c r="D320" s="103"/>
      <c r="E320" s="103"/>
      <c r="F320" s="104"/>
      <c r="G320" s="104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>
      <c r="A321" s="103"/>
      <c r="B321" s="129"/>
      <c r="C321" s="103"/>
      <c r="D321" s="103"/>
      <c r="E321" s="103"/>
      <c r="F321" s="104"/>
      <c r="G321" s="104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>
      <c r="A322" s="103"/>
      <c r="B322" s="129"/>
      <c r="C322" s="103"/>
      <c r="D322" s="103"/>
      <c r="E322" s="103"/>
      <c r="F322" s="104"/>
      <c r="G322" s="104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>
      <c r="A323" s="103"/>
      <c r="B323" s="129"/>
      <c r="C323" s="103"/>
      <c r="D323" s="103"/>
      <c r="E323" s="103"/>
      <c r="F323" s="104"/>
      <c r="G323" s="104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>
      <c r="A324" s="103"/>
      <c r="B324" s="129"/>
      <c r="C324" s="103"/>
      <c r="D324" s="103"/>
      <c r="E324" s="103"/>
      <c r="F324" s="104"/>
      <c r="G324" s="104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>
      <c r="A325" s="103"/>
      <c r="B325" s="129"/>
      <c r="C325" s="103"/>
      <c r="D325" s="103"/>
      <c r="E325" s="103"/>
      <c r="F325" s="104"/>
      <c r="G325" s="104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>
      <c r="A326" s="103"/>
      <c r="B326" s="129"/>
      <c r="C326" s="103"/>
      <c r="D326" s="103"/>
      <c r="E326" s="103"/>
      <c r="F326" s="104"/>
      <c r="G326" s="104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>
      <c r="A327" s="103"/>
      <c r="B327" s="129"/>
      <c r="C327" s="103"/>
      <c r="D327" s="103"/>
      <c r="E327" s="103"/>
      <c r="F327" s="104"/>
      <c r="G327" s="104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>
      <c r="A328" s="103"/>
      <c r="B328" s="129"/>
      <c r="C328" s="103"/>
      <c r="D328" s="103"/>
      <c r="E328" s="103"/>
      <c r="F328" s="104"/>
      <c r="G328" s="104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>
      <c r="A329" s="103"/>
      <c r="B329" s="129"/>
      <c r="C329" s="103"/>
      <c r="D329" s="103"/>
      <c r="E329" s="103"/>
      <c r="F329" s="104"/>
      <c r="G329" s="104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>
      <c r="A330" s="103"/>
      <c r="B330" s="129"/>
      <c r="C330" s="103"/>
      <c r="D330" s="103"/>
      <c r="E330" s="103"/>
      <c r="F330" s="104"/>
      <c r="G330" s="104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>
      <c r="A331" s="103"/>
      <c r="B331" s="129"/>
      <c r="C331" s="103"/>
      <c r="D331" s="103"/>
      <c r="E331" s="103"/>
      <c r="F331" s="104"/>
      <c r="G331" s="104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>
      <c r="A332" s="103"/>
      <c r="B332" s="129"/>
      <c r="C332" s="103"/>
      <c r="D332" s="103"/>
      <c r="E332" s="103"/>
      <c r="F332" s="104"/>
      <c r="G332" s="104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>
      <c r="A333" s="103"/>
      <c r="B333" s="129"/>
      <c r="C333" s="103"/>
      <c r="D333" s="103"/>
      <c r="E333" s="103"/>
      <c r="F333" s="104"/>
      <c r="G333" s="104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>
      <c r="A334" s="103"/>
      <c r="B334" s="129"/>
      <c r="C334" s="103"/>
      <c r="D334" s="103"/>
      <c r="E334" s="103"/>
      <c r="F334" s="104"/>
      <c r="G334" s="104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>
      <c r="A335" s="103"/>
      <c r="B335" s="129"/>
      <c r="C335" s="103"/>
      <c r="D335" s="103"/>
      <c r="E335" s="103"/>
      <c r="F335" s="104"/>
      <c r="G335" s="104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>
      <c r="A336" s="103"/>
      <c r="B336" s="129"/>
      <c r="C336" s="103"/>
      <c r="D336" s="103"/>
      <c r="E336" s="103"/>
      <c r="F336" s="104"/>
      <c r="G336" s="104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>
      <c r="A337" s="103"/>
      <c r="B337" s="129"/>
      <c r="C337" s="103"/>
      <c r="D337" s="103"/>
      <c r="E337" s="103"/>
      <c r="F337" s="104"/>
      <c r="G337" s="104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>
      <c r="A338" s="103"/>
      <c r="B338" s="129"/>
      <c r="C338" s="103"/>
      <c r="D338" s="103"/>
      <c r="E338" s="103"/>
      <c r="F338" s="104"/>
      <c r="G338" s="104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>
      <c r="A339" s="103"/>
      <c r="B339" s="129"/>
      <c r="C339" s="103"/>
      <c r="D339" s="103"/>
      <c r="E339" s="103"/>
      <c r="F339" s="104"/>
      <c r="G339" s="104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>
      <c r="A340" s="103"/>
      <c r="B340" s="129"/>
      <c r="C340" s="103"/>
      <c r="D340" s="103"/>
      <c r="E340" s="103"/>
      <c r="F340" s="104"/>
      <c r="G340" s="104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>
      <c r="A341" s="103"/>
      <c r="B341" s="129"/>
      <c r="C341" s="103"/>
      <c r="D341" s="103"/>
      <c r="E341" s="103"/>
      <c r="F341" s="104"/>
      <c r="G341" s="104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>
      <c r="A342" s="103"/>
      <c r="B342" s="129"/>
      <c r="C342" s="103"/>
      <c r="D342" s="103"/>
      <c r="E342" s="103"/>
      <c r="F342" s="104"/>
      <c r="G342" s="104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>
      <c r="A343" s="103"/>
      <c r="B343" s="129"/>
      <c r="C343" s="103"/>
      <c r="D343" s="103"/>
      <c r="E343" s="103"/>
      <c r="F343" s="104"/>
      <c r="G343" s="104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>
      <c r="A344" s="103"/>
      <c r="B344" s="129"/>
      <c r="C344" s="103"/>
      <c r="D344" s="103"/>
      <c r="E344" s="103"/>
      <c r="F344" s="104"/>
      <c r="G344" s="104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>
      <c r="A345" s="103"/>
      <c r="B345" s="129"/>
      <c r="C345" s="103"/>
      <c r="D345" s="103"/>
      <c r="E345" s="103"/>
      <c r="F345" s="104"/>
      <c r="G345" s="104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>
      <c r="A346" s="103"/>
      <c r="B346" s="129"/>
      <c r="C346" s="103"/>
      <c r="D346" s="103"/>
      <c r="E346" s="103"/>
      <c r="F346" s="104"/>
      <c r="G346" s="104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>
      <c r="A347" s="103"/>
      <c r="B347" s="129"/>
      <c r="C347" s="103"/>
      <c r="D347" s="103"/>
      <c r="E347" s="103"/>
      <c r="F347" s="104"/>
      <c r="G347" s="104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>
      <c r="A348" s="103"/>
      <c r="B348" s="129"/>
      <c r="C348" s="103"/>
      <c r="D348" s="103"/>
      <c r="E348" s="103"/>
      <c r="F348" s="104"/>
      <c r="G348" s="104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>
      <c r="A349" s="103"/>
      <c r="B349" s="129"/>
      <c r="C349" s="103"/>
      <c r="D349" s="103"/>
      <c r="E349" s="103"/>
      <c r="F349" s="104"/>
      <c r="G349" s="104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>
      <c r="A350" s="103"/>
      <c r="B350" s="129"/>
      <c r="C350" s="103"/>
      <c r="D350" s="103"/>
      <c r="E350" s="103"/>
      <c r="F350" s="104"/>
      <c r="G350" s="104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>
      <c r="A351" s="103"/>
      <c r="B351" s="129"/>
      <c r="C351" s="103"/>
      <c r="D351" s="103"/>
      <c r="E351" s="103"/>
      <c r="F351" s="104"/>
      <c r="G351" s="104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>
      <c r="A352" s="103"/>
      <c r="B352" s="129"/>
      <c r="C352" s="103"/>
      <c r="D352" s="103"/>
      <c r="E352" s="103"/>
      <c r="F352" s="104"/>
      <c r="G352" s="104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>
      <c r="A353" s="103"/>
      <c r="B353" s="129"/>
      <c r="C353" s="103"/>
      <c r="D353" s="103"/>
      <c r="E353" s="103"/>
      <c r="F353" s="104"/>
      <c r="G353" s="104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>
      <c r="A354" s="103"/>
      <c r="B354" s="129"/>
      <c r="C354" s="103"/>
      <c r="D354" s="103"/>
      <c r="E354" s="103"/>
      <c r="F354" s="104"/>
      <c r="G354" s="104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>
      <c r="A355" s="103"/>
      <c r="B355" s="129"/>
      <c r="C355" s="103"/>
      <c r="D355" s="103"/>
      <c r="E355" s="103"/>
      <c r="F355" s="104"/>
      <c r="G355" s="104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>
      <c r="A356" s="103"/>
      <c r="B356" s="129"/>
      <c r="C356" s="103"/>
      <c r="D356" s="103"/>
      <c r="E356" s="103"/>
      <c r="F356" s="104"/>
      <c r="G356" s="104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>
      <c r="A357" s="103"/>
      <c r="B357" s="129"/>
      <c r="C357" s="103"/>
      <c r="D357" s="103"/>
      <c r="E357" s="103"/>
      <c r="F357" s="104"/>
      <c r="G357" s="104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>
      <c r="A358" s="103"/>
      <c r="B358" s="129"/>
      <c r="C358" s="103"/>
      <c r="D358" s="103"/>
      <c r="E358" s="103"/>
      <c r="F358" s="104"/>
      <c r="G358" s="104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>
      <c r="A359" s="103"/>
      <c r="B359" s="129"/>
      <c r="C359" s="103"/>
      <c r="D359" s="103"/>
      <c r="E359" s="103"/>
      <c r="F359" s="104"/>
      <c r="G359" s="104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>
      <c r="A360" s="103"/>
      <c r="B360" s="129"/>
      <c r="C360" s="103"/>
      <c r="D360" s="103"/>
      <c r="E360" s="103"/>
      <c r="F360" s="104"/>
      <c r="G360" s="104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>
      <c r="A361" s="103"/>
      <c r="B361" s="129"/>
      <c r="C361" s="103"/>
      <c r="D361" s="103"/>
      <c r="E361" s="103"/>
      <c r="F361" s="104"/>
      <c r="G361" s="104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>
      <c r="A362" s="103"/>
      <c r="B362" s="129"/>
      <c r="C362" s="103"/>
      <c r="D362" s="103"/>
      <c r="E362" s="103"/>
      <c r="F362" s="104"/>
      <c r="G362" s="104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>
      <c r="A363" s="103"/>
      <c r="B363" s="129"/>
      <c r="C363" s="103"/>
      <c r="D363" s="103"/>
      <c r="E363" s="103"/>
      <c r="F363" s="104"/>
      <c r="G363" s="104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>
      <c r="A364" s="103"/>
      <c r="B364" s="129"/>
      <c r="C364" s="103"/>
      <c r="D364" s="103"/>
      <c r="E364" s="103"/>
      <c r="F364" s="104"/>
      <c r="G364" s="104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>
      <c r="A365" s="103"/>
      <c r="B365" s="129"/>
      <c r="C365" s="103"/>
      <c r="D365" s="103"/>
      <c r="E365" s="103"/>
      <c r="F365" s="104"/>
      <c r="G365" s="104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>
      <c r="A366" s="103"/>
      <c r="B366" s="129"/>
      <c r="C366" s="103"/>
      <c r="D366" s="103"/>
      <c r="E366" s="103"/>
      <c r="F366" s="104"/>
      <c r="G366" s="104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>
      <c r="A367" s="103"/>
      <c r="B367" s="129"/>
      <c r="C367" s="103"/>
      <c r="D367" s="103"/>
      <c r="E367" s="103"/>
      <c r="F367" s="104"/>
      <c r="G367" s="104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>
      <c r="A368" s="103"/>
      <c r="B368" s="129"/>
      <c r="C368" s="103"/>
      <c r="D368" s="103"/>
      <c r="E368" s="103"/>
      <c r="F368" s="104"/>
      <c r="G368" s="104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>
      <c r="A369" s="103"/>
      <c r="B369" s="129"/>
      <c r="C369" s="103"/>
      <c r="D369" s="103"/>
      <c r="E369" s="103"/>
      <c r="F369" s="104"/>
      <c r="G369" s="104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>
      <c r="A370" s="103"/>
      <c r="B370" s="129"/>
      <c r="C370" s="103"/>
      <c r="D370" s="103"/>
      <c r="E370" s="103"/>
      <c r="F370" s="104"/>
      <c r="G370" s="104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>
      <c r="A371" s="103"/>
      <c r="B371" s="129"/>
      <c r="C371" s="103"/>
      <c r="D371" s="103"/>
      <c r="E371" s="103"/>
      <c r="F371" s="104"/>
      <c r="G371" s="104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>
      <c r="A372" s="103"/>
      <c r="B372" s="129"/>
      <c r="C372" s="103"/>
      <c r="D372" s="103"/>
      <c r="E372" s="103"/>
      <c r="F372" s="104"/>
      <c r="G372" s="104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>
      <c r="A373" s="103"/>
      <c r="B373" s="129"/>
      <c r="C373" s="103"/>
      <c r="D373" s="103"/>
      <c r="E373" s="103"/>
      <c r="F373" s="104"/>
      <c r="G373" s="104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>
      <c r="A374" s="103"/>
      <c r="B374" s="129"/>
      <c r="C374" s="103"/>
      <c r="D374" s="103"/>
      <c r="E374" s="103"/>
      <c r="F374" s="104"/>
      <c r="G374" s="104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>
      <c r="A375" s="103"/>
      <c r="B375" s="129"/>
      <c r="C375" s="103"/>
      <c r="D375" s="103"/>
      <c r="E375" s="103"/>
      <c r="F375" s="104"/>
      <c r="G375" s="104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>
      <c r="A376" s="103"/>
      <c r="B376" s="129"/>
      <c r="C376" s="103"/>
      <c r="D376" s="103"/>
      <c r="E376" s="103"/>
      <c r="F376" s="104"/>
      <c r="G376" s="104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>
      <c r="A377" s="103"/>
      <c r="B377" s="129"/>
      <c r="C377" s="103"/>
      <c r="D377" s="103"/>
      <c r="E377" s="103"/>
      <c r="F377" s="104"/>
      <c r="G377" s="104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>
      <c r="A378" s="103"/>
      <c r="B378" s="129"/>
      <c r="C378" s="103"/>
      <c r="D378" s="103"/>
      <c r="E378" s="103"/>
      <c r="F378" s="104"/>
      <c r="G378" s="104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>
      <c r="A379" s="103"/>
      <c r="B379" s="129"/>
      <c r="C379" s="103"/>
      <c r="D379" s="103"/>
      <c r="E379" s="103"/>
      <c r="F379" s="104"/>
      <c r="G379" s="104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>
      <c r="A380" s="103"/>
      <c r="B380" s="129"/>
      <c r="C380" s="103"/>
      <c r="D380" s="103"/>
      <c r="E380" s="103"/>
      <c r="F380" s="104"/>
      <c r="G380" s="104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>
      <c r="A381" s="103"/>
      <c r="B381" s="129"/>
      <c r="C381" s="103"/>
      <c r="D381" s="103"/>
      <c r="E381" s="103"/>
      <c r="F381" s="104"/>
      <c r="G381" s="104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>
      <c r="A382" s="103"/>
      <c r="B382" s="129"/>
      <c r="C382" s="103"/>
      <c r="D382" s="103"/>
      <c r="E382" s="103"/>
      <c r="F382" s="104"/>
      <c r="G382" s="104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>
      <c r="A383" s="103"/>
      <c r="B383" s="129"/>
      <c r="C383" s="103"/>
      <c r="D383" s="103"/>
      <c r="E383" s="103"/>
      <c r="F383" s="104"/>
      <c r="G383" s="104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>
      <c r="A384" s="103"/>
      <c r="B384" s="129"/>
      <c r="C384" s="103"/>
      <c r="D384" s="103"/>
      <c r="E384" s="103"/>
      <c r="F384" s="104"/>
      <c r="G384" s="104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>
      <c r="A385" s="103"/>
      <c r="B385" s="129"/>
      <c r="C385" s="103"/>
      <c r="D385" s="103"/>
      <c r="E385" s="103"/>
      <c r="F385" s="104"/>
      <c r="G385" s="104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>
      <c r="A386" s="103"/>
      <c r="B386" s="129"/>
      <c r="C386" s="103"/>
      <c r="D386" s="103"/>
      <c r="E386" s="103"/>
      <c r="F386" s="104"/>
      <c r="G386" s="104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>
      <c r="A387" s="103"/>
      <c r="B387" s="129"/>
      <c r="C387" s="103"/>
      <c r="D387" s="103"/>
      <c r="E387" s="103"/>
      <c r="F387" s="104"/>
      <c r="G387" s="104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>
      <c r="A388" s="103"/>
      <c r="B388" s="129"/>
      <c r="C388" s="103"/>
      <c r="D388" s="103"/>
      <c r="E388" s="103"/>
      <c r="F388" s="104"/>
      <c r="G388" s="104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>
      <c r="A389" s="103"/>
      <c r="B389" s="129"/>
      <c r="C389" s="103"/>
      <c r="D389" s="103"/>
      <c r="E389" s="103"/>
      <c r="F389" s="104"/>
      <c r="G389" s="104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>
      <c r="A390" s="103"/>
      <c r="B390" s="129"/>
      <c r="C390" s="103"/>
      <c r="D390" s="103"/>
      <c r="E390" s="103"/>
      <c r="F390" s="104"/>
      <c r="G390" s="104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>
      <c r="A391" s="103"/>
      <c r="B391" s="129"/>
      <c r="C391" s="103"/>
      <c r="D391" s="103"/>
      <c r="E391" s="103"/>
      <c r="F391" s="104"/>
      <c r="G391" s="104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>
      <c r="A392" s="103"/>
      <c r="B392" s="129"/>
      <c r="C392" s="103"/>
      <c r="D392" s="103"/>
      <c r="E392" s="103"/>
      <c r="F392" s="104"/>
      <c r="G392" s="104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>
      <c r="A393" s="103"/>
      <c r="B393" s="129"/>
      <c r="C393" s="103"/>
      <c r="D393" s="103"/>
      <c r="E393" s="103"/>
      <c r="F393" s="104"/>
      <c r="G393" s="104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>
      <c r="A394" s="103"/>
      <c r="B394" s="129"/>
      <c r="C394" s="103"/>
      <c r="D394" s="103"/>
      <c r="E394" s="103"/>
      <c r="F394" s="104"/>
      <c r="G394" s="104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>
      <c r="A395" s="103"/>
      <c r="B395" s="129"/>
      <c r="C395" s="103"/>
      <c r="D395" s="103"/>
      <c r="E395" s="103"/>
      <c r="F395" s="104"/>
      <c r="G395" s="104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>
      <c r="A396" s="103"/>
      <c r="B396" s="129"/>
      <c r="C396" s="103"/>
      <c r="D396" s="103"/>
      <c r="E396" s="103"/>
      <c r="F396" s="104"/>
      <c r="G396" s="104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>
      <c r="A397" s="103"/>
      <c r="B397" s="129"/>
      <c r="C397" s="103"/>
      <c r="D397" s="103"/>
      <c r="E397" s="103"/>
      <c r="F397" s="104"/>
      <c r="G397" s="104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>
      <c r="A398" s="103"/>
      <c r="B398" s="129"/>
      <c r="C398" s="103"/>
      <c r="D398" s="103"/>
      <c r="E398" s="103"/>
      <c r="F398" s="104"/>
      <c r="G398" s="104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>
      <c r="A399" s="103"/>
      <c r="B399" s="129"/>
      <c r="C399" s="103"/>
      <c r="D399" s="103"/>
      <c r="E399" s="103"/>
      <c r="F399" s="104"/>
      <c r="G399" s="104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>
      <c r="A400" s="103"/>
      <c r="B400" s="129"/>
      <c r="C400" s="103"/>
      <c r="D400" s="103"/>
      <c r="E400" s="103"/>
      <c r="F400" s="104"/>
      <c r="G400" s="104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>
      <c r="A401" s="103"/>
      <c r="B401" s="129"/>
      <c r="C401" s="103"/>
      <c r="D401" s="103"/>
      <c r="E401" s="103"/>
      <c r="F401" s="104"/>
      <c r="G401" s="104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>
      <c r="A402" s="103"/>
      <c r="B402" s="129"/>
      <c r="C402" s="103"/>
      <c r="D402" s="103"/>
      <c r="E402" s="103"/>
      <c r="F402" s="104"/>
      <c r="G402" s="104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>
      <c r="A403" s="103"/>
      <c r="B403" s="129"/>
      <c r="C403" s="103"/>
      <c r="D403" s="103"/>
      <c r="E403" s="103"/>
      <c r="F403" s="104"/>
      <c r="G403" s="104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>
      <c r="A404" s="103"/>
      <c r="B404" s="129"/>
      <c r="C404" s="103"/>
      <c r="D404" s="103"/>
      <c r="E404" s="103"/>
      <c r="F404" s="104"/>
      <c r="G404" s="104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>
      <c r="A405" s="103"/>
      <c r="B405" s="129"/>
      <c r="C405" s="103"/>
      <c r="D405" s="103"/>
      <c r="E405" s="103"/>
      <c r="F405" s="104"/>
      <c r="G405" s="104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>
      <c r="A406" s="103"/>
      <c r="B406" s="129"/>
      <c r="C406" s="103"/>
      <c r="D406" s="103"/>
      <c r="E406" s="103"/>
      <c r="F406" s="104"/>
      <c r="G406" s="104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>
      <c r="A407" s="103"/>
      <c r="B407" s="129"/>
      <c r="C407" s="103"/>
      <c r="D407" s="103"/>
      <c r="E407" s="103"/>
      <c r="F407" s="104"/>
      <c r="G407" s="104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>
      <c r="A408" s="103"/>
      <c r="B408" s="129"/>
      <c r="C408" s="103"/>
      <c r="D408" s="103"/>
      <c r="E408" s="103"/>
      <c r="F408" s="104"/>
      <c r="G408" s="104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>
      <c r="A409" s="103"/>
      <c r="B409" s="129"/>
      <c r="C409" s="103"/>
      <c r="D409" s="103"/>
      <c r="E409" s="103"/>
      <c r="F409" s="104"/>
      <c r="G409" s="104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>
      <c r="A410" s="103"/>
      <c r="B410" s="129"/>
      <c r="C410" s="103"/>
      <c r="D410" s="103"/>
      <c r="E410" s="103"/>
      <c r="F410" s="104"/>
      <c r="G410" s="104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>
      <c r="A411" s="103"/>
      <c r="B411" s="129"/>
      <c r="C411" s="103"/>
      <c r="D411" s="103"/>
      <c r="E411" s="103"/>
      <c r="F411" s="104"/>
      <c r="G411" s="104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>
      <c r="A412" s="103"/>
      <c r="B412" s="129"/>
      <c r="C412" s="103"/>
      <c r="D412" s="103"/>
      <c r="E412" s="103"/>
      <c r="F412" s="104"/>
      <c r="G412" s="104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>
      <c r="A413" s="103"/>
      <c r="B413" s="129"/>
      <c r="C413" s="103"/>
      <c r="D413" s="103"/>
      <c r="E413" s="103"/>
      <c r="F413" s="104"/>
      <c r="G413" s="104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>
      <c r="A414" s="103"/>
      <c r="B414" s="129"/>
      <c r="C414" s="103"/>
      <c r="D414" s="103"/>
      <c r="E414" s="103"/>
      <c r="F414" s="104"/>
      <c r="G414" s="104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>
      <c r="A415" s="103"/>
      <c r="B415" s="129"/>
      <c r="C415" s="103"/>
      <c r="D415" s="103"/>
      <c r="E415" s="103"/>
      <c r="F415" s="104"/>
      <c r="G415" s="104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>
      <c r="A416" s="103"/>
      <c r="B416" s="129"/>
      <c r="C416" s="103"/>
      <c r="D416" s="103"/>
      <c r="E416" s="103"/>
      <c r="F416" s="104"/>
      <c r="G416" s="104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>
      <c r="A417" s="103"/>
      <c r="B417" s="129"/>
      <c r="C417" s="103"/>
      <c r="D417" s="103"/>
      <c r="E417" s="103"/>
      <c r="F417" s="104"/>
      <c r="G417" s="104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>
      <c r="A418" s="103"/>
      <c r="B418" s="129"/>
      <c r="C418" s="103"/>
      <c r="D418" s="103"/>
      <c r="E418" s="103"/>
      <c r="F418" s="104"/>
      <c r="G418" s="104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>
      <c r="A419" s="103"/>
      <c r="B419" s="129"/>
      <c r="C419" s="103"/>
      <c r="D419" s="103"/>
      <c r="E419" s="103"/>
      <c r="F419" s="104"/>
      <c r="G419" s="104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>
      <c r="A420" s="103"/>
      <c r="B420" s="129"/>
      <c r="C420" s="103"/>
      <c r="D420" s="103"/>
      <c r="E420" s="103"/>
      <c r="F420" s="104"/>
      <c r="G420" s="104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>
      <c r="A421" s="103"/>
      <c r="B421" s="129"/>
      <c r="C421" s="103"/>
      <c r="D421" s="103"/>
      <c r="E421" s="103"/>
      <c r="F421" s="104"/>
      <c r="G421" s="104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>
      <c r="A422" s="103"/>
      <c r="B422" s="129"/>
      <c r="C422" s="103"/>
      <c r="D422" s="103"/>
      <c r="E422" s="103"/>
      <c r="F422" s="104"/>
      <c r="G422" s="104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>
      <c r="A423" s="103"/>
      <c r="B423" s="129"/>
      <c r="C423" s="103"/>
      <c r="D423" s="103"/>
      <c r="E423" s="103"/>
      <c r="F423" s="104"/>
      <c r="G423" s="104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>
      <c r="A424" s="103"/>
      <c r="B424" s="129"/>
      <c r="C424" s="103"/>
      <c r="D424" s="103"/>
      <c r="E424" s="103"/>
      <c r="F424" s="104"/>
      <c r="G424" s="104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>
      <c r="A425" s="103"/>
      <c r="B425" s="129"/>
      <c r="C425" s="103"/>
      <c r="D425" s="103"/>
      <c r="E425" s="103"/>
      <c r="F425" s="104"/>
      <c r="G425" s="104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>
      <c r="A426" s="103"/>
      <c r="B426" s="129"/>
      <c r="C426" s="103"/>
      <c r="D426" s="103"/>
      <c r="E426" s="103"/>
      <c r="F426" s="104"/>
      <c r="G426" s="104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>
      <c r="A427" s="103"/>
      <c r="B427" s="129"/>
      <c r="C427" s="103"/>
      <c r="D427" s="103"/>
      <c r="E427" s="103"/>
      <c r="F427" s="104"/>
      <c r="G427" s="104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>
      <c r="A428" s="103"/>
      <c r="B428" s="129"/>
      <c r="C428" s="103"/>
      <c r="D428" s="103"/>
      <c r="E428" s="103"/>
      <c r="F428" s="104"/>
      <c r="G428" s="104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>
      <c r="A429" s="103"/>
      <c r="B429" s="129"/>
      <c r="C429" s="103"/>
      <c r="D429" s="103"/>
      <c r="E429" s="103"/>
      <c r="F429" s="104"/>
      <c r="G429" s="104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>
      <c r="A430" s="103"/>
      <c r="B430" s="129"/>
      <c r="C430" s="103"/>
      <c r="D430" s="103"/>
      <c r="E430" s="103"/>
      <c r="F430" s="104"/>
      <c r="G430" s="104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>
      <c r="A431" s="103"/>
      <c r="B431" s="129"/>
      <c r="C431" s="103"/>
      <c r="D431" s="103"/>
      <c r="E431" s="103"/>
      <c r="F431" s="104"/>
      <c r="G431" s="104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>
      <c r="A432" s="103"/>
      <c r="B432" s="129"/>
      <c r="C432" s="103"/>
      <c r="D432" s="103"/>
      <c r="E432" s="103"/>
      <c r="F432" s="104"/>
      <c r="G432" s="104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>
      <c r="A433" s="103"/>
      <c r="B433" s="129"/>
      <c r="C433" s="103"/>
      <c r="D433" s="103"/>
      <c r="E433" s="103"/>
      <c r="F433" s="104"/>
      <c r="G433" s="104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>
      <c r="A434" s="103"/>
      <c r="B434" s="129"/>
      <c r="C434" s="103"/>
      <c r="D434" s="103"/>
      <c r="E434" s="103"/>
      <c r="F434" s="104"/>
      <c r="G434" s="104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>
      <c r="A435" s="103"/>
      <c r="B435" s="129"/>
      <c r="C435" s="103"/>
      <c r="D435" s="103"/>
      <c r="E435" s="103"/>
      <c r="F435" s="104"/>
      <c r="G435" s="104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>
      <c r="A436" s="103"/>
      <c r="B436" s="129"/>
      <c r="C436" s="103"/>
      <c r="D436" s="103"/>
      <c r="E436" s="103"/>
      <c r="F436" s="104"/>
      <c r="G436" s="104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>
      <c r="A437" s="103"/>
      <c r="B437" s="129"/>
      <c r="C437" s="103"/>
      <c r="D437" s="103"/>
      <c r="E437" s="103"/>
      <c r="F437" s="104"/>
      <c r="G437" s="104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>
      <c r="A438" s="103"/>
      <c r="B438" s="129"/>
      <c r="C438" s="103"/>
      <c r="D438" s="103"/>
      <c r="E438" s="103"/>
      <c r="F438" s="104"/>
      <c r="G438" s="104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>
      <c r="A439" s="103"/>
      <c r="B439" s="129"/>
      <c r="C439" s="103"/>
      <c r="D439" s="103"/>
      <c r="E439" s="103"/>
      <c r="F439" s="104"/>
      <c r="G439" s="104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>
      <c r="A440" s="103"/>
      <c r="B440" s="129"/>
      <c r="C440" s="103"/>
      <c r="D440" s="103"/>
      <c r="E440" s="103"/>
      <c r="F440" s="104"/>
      <c r="G440" s="104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>
      <c r="A441" s="103"/>
      <c r="B441" s="129"/>
      <c r="C441" s="103"/>
      <c r="D441" s="103"/>
      <c r="E441" s="103"/>
      <c r="F441" s="104"/>
      <c r="G441" s="104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>
      <c r="A442" s="103"/>
      <c r="B442" s="129"/>
      <c r="C442" s="103"/>
      <c r="D442" s="103"/>
      <c r="E442" s="103"/>
      <c r="F442" s="104"/>
      <c r="G442" s="104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>
      <c r="A443" s="103"/>
      <c r="B443" s="129"/>
      <c r="C443" s="103"/>
      <c r="D443" s="103"/>
      <c r="E443" s="103"/>
      <c r="F443" s="104"/>
      <c r="G443" s="104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>
      <c r="A444" s="103"/>
      <c r="B444" s="129"/>
      <c r="C444" s="103"/>
      <c r="D444" s="103"/>
      <c r="E444" s="103"/>
      <c r="F444" s="104"/>
      <c r="G444" s="104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>
      <c r="A445" s="103"/>
      <c r="B445" s="129"/>
      <c r="C445" s="103"/>
      <c r="D445" s="103"/>
      <c r="E445" s="103"/>
      <c r="F445" s="104"/>
      <c r="G445" s="104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>
      <c r="A446" s="103"/>
      <c r="B446" s="129"/>
      <c r="C446" s="103"/>
      <c r="D446" s="103"/>
      <c r="E446" s="103"/>
      <c r="F446" s="104"/>
      <c r="G446" s="104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>
      <c r="A447" s="103"/>
      <c r="B447" s="129"/>
      <c r="C447" s="103"/>
      <c r="D447" s="103"/>
      <c r="E447" s="103"/>
      <c r="F447" s="104"/>
      <c r="G447" s="104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>
      <c r="A448" s="103"/>
      <c r="B448" s="129"/>
      <c r="C448" s="103"/>
      <c r="D448" s="103"/>
      <c r="E448" s="103"/>
      <c r="F448" s="104"/>
      <c r="G448" s="104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>
      <c r="A449" s="103"/>
      <c r="B449" s="129"/>
      <c r="C449" s="103"/>
      <c r="D449" s="103"/>
      <c r="E449" s="103"/>
      <c r="F449" s="104"/>
      <c r="G449" s="104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>
      <c r="A450" s="103"/>
      <c r="B450" s="129"/>
      <c r="C450" s="103"/>
      <c r="D450" s="103"/>
      <c r="E450" s="103"/>
      <c r="F450" s="104"/>
      <c r="G450" s="104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>
      <c r="A451" s="103"/>
      <c r="B451" s="129"/>
      <c r="C451" s="103"/>
      <c r="D451" s="103"/>
      <c r="E451" s="103"/>
      <c r="F451" s="104"/>
      <c r="G451" s="104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>
      <c r="A452" s="103"/>
      <c r="B452" s="129"/>
      <c r="C452" s="103"/>
      <c r="D452" s="103"/>
      <c r="E452" s="103"/>
      <c r="F452" s="104"/>
      <c r="G452" s="104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>
      <c r="A453" s="103"/>
      <c r="B453" s="129"/>
      <c r="C453" s="103"/>
      <c r="D453" s="103"/>
      <c r="E453" s="103"/>
      <c r="F453" s="104"/>
      <c r="G453" s="104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>
      <c r="A454" s="103"/>
      <c r="B454" s="129"/>
      <c r="C454" s="103"/>
      <c r="D454" s="103"/>
      <c r="E454" s="103"/>
      <c r="F454" s="104"/>
      <c r="G454" s="104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>
      <c r="A455" s="103"/>
      <c r="B455" s="129"/>
      <c r="C455" s="103"/>
      <c r="D455" s="103"/>
      <c r="E455" s="103"/>
      <c r="F455" s="104"/>
      <c r="G455" s="104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>
      <c r="A456" s="103"/>
      <c r="B456" s="129"/>
      <c r="C456" s="103"/>
      <c r="D456" s="103"/>
      <c r="E456" s="103"/>
      <c r="F456" s="104"/>
      <c r="G456" s="104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>
      <c r="A457" s="103"/>
      <c r="B457" s="129"/>
      <c r="C457" s="103"/>
      <c r="D457" s="103"/>
      <c r="E457" s="103"/>
      <c r="F457" s="104"/>
      <c r="G457" s="104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>
      <c r="A458" s="103"/>
      <c r="B458" s="129"/>
      <c r="C458" s="103"/>
      <c r="D458" s="103"/>
      <c r="E458" s="103"/>
      <c r="F458" s="104"/>
      <c r="G458" s="104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>
      <c r="A459" s="103"/>
      <c r="B459" s="129"/>
      <c r="C459" s="103"/>
      <c r="D459" s="103"/>
      <c r="E459" s="103"/>
      <c r="F459" s="104"/>
      <c r="G459" s="104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>
      <c r="A460" s="103"/>
      <c r="B460" s="129"/>
      <c r="C460" s="103"/>
      <c r="D460" s="103"/>
      <c r="E460" s="103"/>
      <c r="F460" s="104"/>
      <c r="G460" s="104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>
      <c r="A461" s="103"/>
      <c r="B461" s="129"/>
      <c r="C461" s="103"/>
      <c r="D461" s="103"/>
      <c r="E461" s="103"/>
      <c r="F461" s="104"/>
      <c r="G461" s="104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>
      <c r="A462" s="103"/>
      <c r="B462" s="129"/>
      <c r="C462" s="103"/>
      <c r="D462" s="103"/>
      <c r="E462" s="103"/>
      <c r="F462" s="104"/>
      <c r="G462" s="104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>
      <c r="A463" s="103"/>
      <c r="B463" s="129"/>
      <c r="C463" s="103"/>
      <c r="D463" s="103"/>
      <c r="E463" s="103"/>
      <c r="F463" s="104"/>
      <c r="G463" s="104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>
      <c r="A464" s="103"/>
      <c r="B464" s="129"/>
      <c r="C464" s="103"/>
      <c r="D464" s="103"/>
      <c r="E464" s="103"/>
      <c r="F464" s="104"/>
      <c r="G464" s="104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>
      <c r="A465" s="103"/>
      <c r="B465" s="129"/>
      <c r="C465" s="103"/>
      <c r="D465" s="103"/>
      <c r="E465" s="103"/>
      <c r="F465" s="104"/>
      <c r="G465" s="104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>
      <c r="A466" s="103"/>
      <c r="B466" s="129"/>
      <c r="C466" s="103"/>
      <c r="D466" s="103"/>
      <c r="E466" s="103"/>
      <c r="F466" s="104"/>
      <c r="G466" s="104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>
      <c r="A467" s="103"/>
      <c r="B467" s="129"/>
      <c r="C467" s="103"/>
      <c r="D467" s="103"/>
      <c r="E467" s="103"/>
      <c r="F467" s="104"/>
      <c r="G467" s="104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>
      <c r="A468" s="103"/>
      <c r="B468" s="129"/>
      <c r="C468" s="103"/>
      <c r="D468" s="103"/>
      <c r="E468" s="103"/>
      <c r="F468" s="104"/>
      <c r="G468" s="104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>
      <c r="A469" s="103"/>
      <c r="B469" s="129"/>
      <c r="C469" s="103"/>
      <c r="D469" s="103"/>
      <c r="E469" s="103"/>
      <c r="F469" s="104"/>
      <c r="G469" s="104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>
      <c r="A470" s="103"/>
      <c r="B470" s="129"/>
      <c r="C470" s="103"/>
      <c r="D470" s="103"/>
      <c r="E470" s="103"/>
      <c r="F470" s="104"/>
      <c r="G470" s="104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>
      <c r="A471" s="103"/>
      <c r="B471" s="129"/>
      <c r="C471" s="103"/>
      <c r="D471" s="103"/>
      <c r="E471" s="103"/>
      <c r="F471" s="104"/>
      <c r="G471" s="104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>
      <c r="A472" s="103"/>
      <c r="B472" s="129"/>
      <c r="C472" s="103"/>
      <c r="D472" s="103"/>
      <c r="E472" s="103"/>
      <c r="F472" s="104"/>
      <c r="G472" s="104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>
      <c r="A473" s="103"/>
      <c r="B473" s="129"/>
      <c r="C473" s="103"/>
      <c r="D473" s="103"/>
      <c r="E473" s="103"/>
      <c r="F473" s="104"/>
      <c r="G473" s="104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>
      <c r="A474" s="103"/>
      <c r="B474" s="129"/>
      <c r="C474" s="103"/>
      <c r="D474" s="103"/>
      <c r="E474" s="103"/>
      <c r="F474" s="104"/>
      <c r="G474" s="104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>
      <c r="A475" s="103"/>
      <c r="B475" s="129"/>
      <c r="C475" s="103"/>
      <c r="D475" s="103"/>
      <c r="E475" s="103"/>
      <c r="F475" s="104"/>
      <c r="G475" s="104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>
      <c r="A476" s="103"/>
      <c r="B476" s="129"/>
      <c r="C476" s="103"/>
      <c r="D476" s="103"/>
      <c r="E476" s="103"/>
      <c r="F476" s="104"/>
      <c r="G476" s="104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>
      <c r="A477" s="103"/>
      <c r="B477" s="129"/>
      <c r="C477" s="103"/>
      <c r="D477" s="103"/>
      <c r="E477" s="103"/>
      <c r="F477" s="104"/>
      <c r="G477" s="104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>
      <c r="A478" s="103"/>
      <c r="B478" s="129"/>
      <c r="C478" s="103"/>
      <c r="D478" s="103"/>
      <c r="E478" s="103"/>
      <c r="F478" s="104"/>
      <c r="G478" s="104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>
      <c r="A479" s="103"/>
      <c r="B479" s="129"/>
      <c r="C479" s="103"/>
      <c r="D479" s="103"/>
      <c r="E479" s="103"/>
      <c r="F479" s="104"/>
      <c r="G479" s="104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>
      <c r="A480" s="103"/>
      <c r="B480" s="129"/>
      <c r="C480" s="103"/>
      <c r="D480" s="103"/>
      <c r="E480" s="103"/>
      <c r="F480" s="104"/>
      <c r="G480" s="104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>
      <c r="A481" s="103"/>
      <c r="B481" s="129"/>
      <c r="C481" s="103"/>
      <c r="D481" s="103"/>
      <c r="E481" s="103"/>
      <c r="F481" s="104"/>
      <c r="G481" s="104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>
      <c r="A482" s="103"/>
      <c r="B482" s="129"/>
      <c r="C482" s="103"/>
      <c r="D482" s="103"/>
      <c r="E482" s="103"/>
      <c r="F482" s="104"/>
      <c r="G482" s="104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>
      <c r="A483" s="103"/>
      <c r="B483" s="129"/>
      <c r="C483" s="103"/>
      <c r="D483" s="103"/>
      <c r="E483" s="103"/>
      <c r="F483" s="104"/>
      <c r="G483" s="104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>
      <c r="A484" s="103"/>
      <c r="B484" s="129"/>
      <c r="C484" s="103"/>
      <c r="D484" s="103"/>
      <c r="E484" s="103"/>
      <c r="F484" s="104"/>
      <c r="G484" s="104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>
      <c r="A485" s="103"/>
      <c r="B485" s="129"/>
      <c r="C485" s="103"/>
      <c r="D485" s="103"/>
      <c r="E485" s="103"/>
      <c r="F485" s="104"/>
      <c r="G485" s="104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>
      <c r="A486" s="103"/>
      <c r="B486" s="129"/>
      <c r="C486" s="103"/>
      <c r="D486" s="103"/>
      <c r="E486" s="103"/>
      <c r="F486" s="104"/>
      <c r="G486" s="104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>
      <c r="A487" s="103"/>
      <c r="B487" s="129"/>
      <c r="C487" s="103"/>
      <c r="D487" s="103"/>
      <c r="E487" s="103"/>
      <c r="F487" s="104"/>
      <c r="G487" s="104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>
      <c r="A488" s="103"/>
      <c r="B488" s="129"/>
      <c r="C488" s="103"/>
      <c r="D488" s="103"/>
      <c r="E488" s="103"/>
      <c r="F488" s="104"/>
      <c r="G488" s="104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>
      <c r="A489" s="103"/>
      <c r="B489" s="129"/>
      <c r="C489" s="103"/>
      <c r="D489" s="103"/>
      <c r="E489" s="103"/>
      <c r="F489" s="104"/>
      <c r="G489" s="104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>
      <c r="A490" s="103"/>
      <c r="B490" s="129"/>
      <c r="C490" s="103"/>
      <c r="D490" s="103"/>
      <c r="E490" s="103"/>
      <c r="F490" s="104"/>
      <c r="G490" s="104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>
      <c r="A491" s="103"/>
      <c r="B491" s="129"/>
      <c r="C491" s="103"/>
      <c r="D491" s="103"/>
      <c r="E491" s="103"/>
      <c r="F491" s="104"/>
      <c r="G491" s="104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>
      <c r="A492" s="103"/>
      <c r="B492" s="129"/>
      <c r="C492" s="103"/>
      <c r="D492" s="103"/>
      <c r="E492" s="103"/>
      <c r="F492" s="104"/>
      <c r="G492" s="104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>
      <c r="A493" s="103"/>
      <c r="B493" s="129"/>
      <c r="C493" s="103"/>
      <c r="D493" s="103"/>
      <c r="E493" s="103"/>
      <c r="F493" s="104"/>
      <c r="G493" s="104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>
      <c r="A494" s="103"/>
      <c r="B494" s="129"/>
      <c r="C494" s="103"/>
      <c r="D494" s="103"/>
      <c r="E494" s="103"/>
      <c r="F494" s="104"/>
      <c r="G494" s="104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>
      <c r="A495" s="103"/>
      <c r="B495" s="129"/>
      <c r="C495" s="103"/>
      <c r="D495" s="103"/>
      <c r="E495" s="103"/>
      <c r="F495" s="104"/>
      <c r="G495" s="104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>
      <c r="A496" s="103"/>
      <c r="B496" s="129"/>
      <c r="C496" s="103"/>
      <c r="D496" s="103"/>
      <c r="E496" s="103"/>
      <c r="F496" s="104"/>
      <c r="G496" s="104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>
      <c r="A497" s="103"/>
      <c r="B497" s="129"/>
      <c r="C497" s="103"/>
      <c r="D497" s="103"/>
      <c r="E497" s="103"/>
      <c r="F497" s="104"/>
      <c r="G497" s="104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>
      <c r="A498" s="103"/>
      <c r="B498" s="129"/>
      <c r="C498" s="103"/>
      <c r="D498" s="103"/>
      <c r="E498" s="103"/>
      <c r="F498" s="104"/>
      <c r="G498" s="104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>
      <c r="A499" s="103"/>
      <c r="B499" s="129"/>
      <c r="C499" s="103"/>
      <c r="D499" s="103"/>
      <c r="E499" s="103"/>
      <c r="F499" s="104"/>
      <c r="G499" s="104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>
      <c r="A500" s="103"/>
      <c r="B500" s="129"/>
      <c r="C500" s="103"/>
      <c r="D500" s="103"/>
      <c r="E500" s="103"/>
      <c r="F500" s="104"/>
      <c r="G500" s="104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>
      <c r="A501" s="103"/>
      <c r="B501" s="129"/>
      <c r="C501" s="103"/>
      <c r="D501" s="103"/>
      <c r="E501" s="103"/>
      <c r="F501" s="104"/>
      <c r="G501" s="104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>
      <c r="A502" s="103"/>
      <c r="B502" s="129"/>
      <c r="C502" s="103"/>
      <c r="D502" s="103"/>
      <c r="E502" s="103"/>
      <c r="F502" s="104"/>
      <c r="G502" s="104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>
      <c r="A503" s="103"/>
      <c r="B503" s="129"/>
      <c r="C503" s="103"/>
      <c r="D503" s="103"/>
      <c r="E503" s="103"/>
      <c r="F503" s="104"/>
      <c r="G503" s="104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>
      <c r="A504" s="103"/>
      <c r="B504" s="129"/>
      <c r="C504" s="103"/>
      <c r="D504" s="103"/>
      <c r="E504" s="103"/>
      <c r="F504" s="104"/>
      <c r="G504" s="104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>
      <c r="A505" s="103"/>
      <c r="B505" s="129"/>
      <c r="C505" s="103"/>
      <c r="D505" s="103"/>
      <c r="E505" s="103"/>
      <c r="F505" s="104"/>
      <c r="G505" s="104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>
      <c r="A506" s="103"/>
      <c r="B506" s="129"/>
      <c r="C506" s="103"/>
      <c r="D506" s="103"/>
      <c r="E506" s="103"/>
      <c r="F506" s="104"/>
      <c r="G506" s="104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>
      <c r="A507" s="103"/>
      <c r="B507" s="129"/>
      <c r="C507" s="103"/>
      <c r="D507" s="103"/>
      <c r="E507" s="103"/>
      <c r="F507" s="104"/>
      <c r="G507" s="104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>
      <c r="A508" s="103"/>
      <c r="B508" s="129"/>
      <c r="C508" s="103"/>
      <c r="D508" s="103"/>
      <c r="E508" s="103"/>
      <c r="F508" s="104"/>
      <c r="G508" s="104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>
      <c r="A509" s="103"/>
      <c r="B509" s="129"/>
      <c r="C509" s="103"/>
      <c r="D509" s="103"/>
      <c r="E509" s="103"/>
      <c r="F509" s="104"/>
      <c r="G509" s="104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>
      <c r="A510" s="103"/>
      <c r="B510" s="129"/>
      <c r="C510" s="103"/>
      <c r="D510" s="103"/>
      <c r="E510" s="103"/>
      <c r="F510" s="104"/>
      <c r="G510" s="104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>
      <c r="A511" s="103"/>
      <c r="B511" s="129"/>
      <c r="C511" s="103"/>
      <c r="D511" s="103"/>
      <c r="E511" s="103"/>
      <c r="F511" s="104"/>
      <c r="G511" s="104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>
      <c r="A512" s="103"/>
      <c r="B512" s="129"/>
      <c r="C512" s="103"/>
      <c r="D512" s="103"/>
      <c r="E512" s="103"/>
      <c r="F512" s="104"/>
      <c r="G512" s="104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>
      <c r="A513" s="103"/>
      <c r="B513" s="129"/>
      <c r="C513" s="103"/>
      <c r="D513" s="103"/>
      <c r="E513" s="103"/>
      <c r="F513" s="104"/>
      <c r="G513" s="104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>
      <c r="A514" s="103"/>
      <c r="B514" s="129"/>
      <c r="C514" s="103"/>
      <c r="D514" s="103"/>
      <c r="E514" s="103"/>
      <c r="F514" s="104"/>
      <c r="G514" s="104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>
      <c r="A515" s="103"/>
      <c r="B515" s="129"/>
      <c r="C515" s="103"/>
      <c r="D515" s="103"/>
      <c r="E515" s="103"/>
      <c r="F515" s="104"/>
      <c r="G515" s="104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>
      <c r="A516" s="103"/>
      <c r="B516" s="129"/>
      <c r="C516" s="103"/>
      <c r="D516" s="103"/>
      <c r="E516" s="103"/>
      <c r="F516" s="104"/>
      <c r="G516" s="104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>
      <c r="A517" s="103"/>
      <c r="B517" s="129"/>
      <c r="C517" s="103"/>
      <c r="D517" s="103"/>
      <c r="E517" s="103"/>
      <c r="F517" s="104"/>
      <c r="G517" s="104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>
      <c r="A518" s="103"/>
      <c r="B518" s="129"/>
      <c r="C518" s="103"/>
      <c r="D518" s="103"/>
      <c r="E518" s="103"/>
      <c r="F518" s="104"/>
      <c r="G518" s="104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>
      <c r="A519" s="103"/>
      <c r="B519" s="129"/>
      <c r="C519" s="103"/>
      <c r="D519" s="103"/>
      <c r="E519" s="103"/>
      <c r="F519" s="104"/>
      <c r="G519" s="104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>
      <c r="A520" s="103"/>
      <c r="B520" s="129"/>
      <c r="C520" s="103"/>
      <c r="D520" s="103"/>
      <c r="E520" s="103"/>
      <c r="F520" s="104"/>
      <c r="G520" s="104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>
      <c r="A521" s="103"/>
      <c r="B521" s="129"/>
      <c r="C521" s="103"/>
      <c r="D521" s="103"/>
      <c r="E521" s="103"/>
      <c r="F521" s="104"/>
      <c r="G521" s="104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>
      <c r="A522" s="103"/>
      <c r="B522" s="129"/>
      <c r="C522" s="103"/>
      <c r="D522" s="103"/>
      <c r="E522" s="103"/>
      <c r="F522" s="104"/>
      <c r="G522" s="104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>
      <c r="A523" s="103"/>
      <c r="B523" s="129"/>
      <c r="C523" s="103"/>
      <c r="D523" s="103"/>
      <c r="E523" s="103"/>
      <c r="F523" s="104"/>
      <c r="G523" s="104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>
      <c r="A524" s="103"/>
      <c r="B524" s="129"/>
      <c r="C524" s="103"/>
      <c r="D524" s="103"/>
      <c r="E524" s="103"/>
      <c r="F524" s="104"/>
      <c r="G524" s="104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>
      <c r="A525" s="103"/>
      <c r="B525" s="129"/>
      <c r="C525" s="103"/>
      <c r="D525" s="103"/>
      <c r="E525" s="103"/>
      <c r="F525" s="104"/>
      <c r="G525" s="104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>
      <c r="A526" s="103"/>
      <c r="B526" s="129"/>
      <c r="C526" s="103"/>
      <c r="D526" s="103"/>
      <c r="E526" s="103"/>
      <c r="F526" s="104"/>
      <c r="G526" s="104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>
      <c r="A527" s="103"/>
      <c r="B527" s="129"/>
      <c r="C527" s="103"/>
      <c r="D527" s="103"/>
      <c r="E527" s="103"/>
      <c r="F527" s="104"/>
      <c r="G527" s="104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>
      <c r="A528" s="103"/>
      <c r="B528" s="129"/>
      <c r="C528" s="103"/>
      <c r="D528" s="103"/>
      <c r="E528" s="103"/>
      <c r="F528" s="104"/>
      <c r="G528" s="104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>
      <c r="A529" s="103"/>
      <c r="B529" s="129"/>
      <c r="C529" s="103"/>
      <c r="D529" s="103"/>
      <c r="E529" s="103"/>
      <c r="F529" s="104"/>
      <c r="G529" s="104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>
      <c r="A530" s="103"/>
      <c r="B530" s="129"/>
      <c r="C530" s="103"/>
      <c r="D530" s="103"/>
      <c r="E530" s="103"/>
      <c r="F530" s="104"/>
      <c r="G530" s="104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>
      <c r="A531" s="103"/>
      <c r="B531" s="129"/>
      <c r="C531" s="103"/>
      <c r="D531" s="103"/>
      <c r="E531" s="103"/>
      <c r="F531" s="104"/>
      <c r="G531" s="104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>
      <c r="A532" s="103"/>
      <c r="B532" s="129"/>
      <c r="C532" s="103"/>
      <c r="D532" s="103"/>
      <c r="E532" s="103"/>
      <c r="F532" s="104"/>
      <c r="G532" s="104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>
      <c r="A533" s="103"/>
      <c r="B533" s="129"/>
      <c r="C533" s="103"/>
      <c r="D533" s="103"/>
      <c r="E533" s="103"/>
      <c r="F533" s="104"/>
      <c r="G533" s="104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>
      <c r="A534" s="103"/>
      <c r="B534" s="129"/>
      <c r="C534" s="103"/>
      <c r="D534" s="103"/>
      <c r="E534" s="103"/>
      <c r="F534" s="104"/>
      <c r="G534" s="104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>
      <c r="A535" s="103"/>
      <c r="B535" s="129"/>
      <c r="C535" s="103"/>
      <c r="D535" s="103"/>
      <c r="E535" s="103"/>
      <c r="F535" s="104"/>
      <c r="G535" s="104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>
      <c r="A536" s="103"/>
      <c r="B536" s="129"/>
      <c r="C536" s="103"/>
      <c r="D536" s="103"/>
      <c r="E536" s="103"/>
      <c r="F536" s="104"/>
      <c r="G536" s="104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>
      <c r="A537" s="103"/>
      <c r="B537" s="129"/>
      <c r="C537" s="103"/>
      <c r="D537" s="103"/>
      <c r="E537" s="103"/>
      <c r="F537" s="104"/>
      <c r="G537" s="104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>
      <c r="A538" s="103"/>
      <c r="B538" s="129"/>
      <c r="C538" s="103"/>
      <c r="D538" s="103"/>
      <c r="E538" s="103"/>
      <c r="F538" s="104"/>
      <c r="G538" s="104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>
      <c r="A539" s="103"/>
      <c r="B539" s="129"/>
      <c r="C539" s="103"/>
      <c r="D539" s="103"/>
      <c r="E539" s="103"/>
      <c r="F539" s="104"/>
      <c r="G539" s="104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>
      <c r="A540" s="103"/>
      <c r="B540" s="129"/>
      <c r="C540" s="103"/>
      <c r="D540" s="103"/>
      <c r="E540" s="103"/>
      <c r="F540" s="104"/>
      <c r="G540" s="104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>
      <c r="A541" s="103"/>
      <c r="B541" s="129"/>
      <c r="C541" s="103"/>
      <c r="D541" s="103"/>
      <c r="E541" s="103"/>
      <c r="F541" s="104"/>
      <c r="G541" s="104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>
      <c r="A542" s="103"/>
      <c r="B542" s="129"/>
      <c r="C542" s="103"/>
      <c r="D542" s="103"/>
      <c r="E542" s="103"/>
      <c r="F542" s="104"/>
      <c r="G542" s="104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>
      <c r="A543" s="103"/>
      <c r="B543" s="129"/>
      <c r="C543" s="103"/>
      <c r="D543" s="103"/>
      <c r="E543" s="103"/>
      <c r="F543" s="104"/>
      <c r="G543" s="104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>
      <c r="A544" s="103"/>
      <c r="B544" s="129"/>
      <c r="C544" s="103"/>
      <c r="D544" s="103"/>
      <c r="E544" s="103"/>
      <c r="F544" s="104"/>
      <c r="G544" s="104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>
      <c r="A545" s="103"/>
      <c r="B545" s="129"/>
      <c r="C545" s="103"/>
      <c r="D545" s="103"/>
      <c r="E545" s="103"/>
      <c r="F545" s="104"/>
      <c r="G545" s="104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>
      <c r="A546" s="103"/>
      <c r="B546" s="129"/>
      <c r="C546" s="103"/>
      <c r="D546" s="103"/>
      <c r="E546" s="103"/>
      <c r="F546" s="104"/>
      <c r="G546" s="104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>
      <c r="A547" s="103"/>
      <c r="B547" s="129"/>
      <c r="C547" s="103"/>
      <c r="D547" s="103"/>
      <c r="E547" s="103"/>
      <c r="F547" s="104"/>
      <c r="G547" s="104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>
      <c r="A548" s="103"/>
      <c r="B548" s="129"/>
      <c r="C548" s="103"/>
      <c r="D548" s="103"/>
      <c r="E548" s="103"/>
      <c r="F548" s="104"/>
      <c r="G548" s="104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>
      <c r="A549" s="103"/>
      <c r="B549" s="129"/>
      <c r="C549" s="103"/>
      <c r="D549" s="103"/>
      <c r="E549" s="103"/>
      <c r="F549" s="104"/>
      <c r="G549" s="104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>
      <c r="A550" s="103"/>
      <c r="B550" s="129"/>
      <c r="C550" s="103"/>
      <c r="D550" s="103"/>
      <c r="E550" s="103"/>
      <c r="F550" s="104"/>
      <c r="G550" s="104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>
      <c r="A551" s="103"/>
      <c r="B551" s="129"/>
      <c r="C551" s="103"/>
      <c r="D551" s="103"/>
      <c r="E551" s="103"/>
      <c r="F551" s="104"/>
      <c r="G551" s="104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>
      <c r="A552" s="103"/>
      <c r="B552" s="129"/>
      <c r="C552" s="103"/>
      <c r="D552" s="103"/>
      <c r="E552" s="103"/>
      <c r="F552" s="104"/>
      <c r="G552" s="104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>
      <c r="A553" s="103"/>
      <c r="B553" s="129"/>
      <c r="C553" s="103"/>
      <c r="D553" s="103"/>
      <c r="E553" s="103"/>
      <c r="F553" s="104"/>
      <c r="G553" s="104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>
      <c r="A554" s="103"/>
      <c r="B554" s="129"/>
      <c r="C554" s="103"/>
      <c r="D554" s="103"/>
      <c r="E554" s="103"/>
      <c r="F554" s="104"/>
      <c r="G554" s="104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>
      <c r="A555" s="103"/>
      <c r="B555" s="129"/>
      <c r="C555" s="103"/>
      <c r="D555" s="103"/>
      <c r="E555" s="103"/>
      <c r="F555" s="104"/>
      <c r="G555" s="104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>
      <c r="A556" s="103"/>
      <c r="B556" s="129"/>
      <c r="C556" s="103"/>
      <c r="D556" s="103"/>
      <c r="E556" s="103"/>
      <c r="F556" s="104"/>
      <c r="G556" s="104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>
      <c r="A557" s="103"/>
      <c r="B557" s="129"/>
      <c r="C557" s="103"/>
      <c r="D557" s="103"/>
      <c r="E557" s="103"/>
      <c r="F557" s="104"/>
      <c r="G557" s="104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>
      <c r="A558" s="103"/>
      <c r="B558" s="129"/>
      <c r="C558" s="103"/>
      <c r="D558" s="103"/>
      <c r="E558" s="103"/>
      <c r="F558" s="104"/>
      <c r="G558" s="104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>
      <c r="A559" s="103"/>
      <c r="B559" s="129"/>
      <c r="C559" s="103"/>
      <c r="D559" s="103"/>
      <c r="E559" s="103"/>
      <c r="F559" s="104"/>
      <c r="G559" s="104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>
      <c r="A560" s="103"/>
      <c r="B560" s="129"/>
      <c r="C560" s="103"/>
      <c r="D560" s="103"/>
      <c r="E560" s="103"/>
      <c r="F560" s="104"/>
      <c r="G560" s="104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>
      <c r="A561" s="103"/>
      <c r="B561" s="129"/>
      <c r="C561" s="103"/>
      <c r="D561" s="103"/>
      <c r="E561" s="103"/>
      <c r="F561" s="104"/>
      <c r="G561" s="104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>
      <c r="A562" s="103"/>
      <c r="B562" s="129"/>
      <c r="C562" s="103"/>
      <c r="D562" s="103"/>
      <c r="E562" s="103"/>
      <c r="F562" s="104"/>
      <c r="G562" s="104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>
      <c r="A563" s="103"/>
      <c r="B563" s="129"/>
      <c r="C563" s="103"/>
      <c r="D563" s="103"/>
      <c r="E563" s="103"/>
      <c r="F563" s="104"/>
      <c r="G563" s="104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>
      <c r="A564" s="103"/>
      <c r="B564" s="129"/>
      <c r="C564" s="103"/>
      <c r="D564" s="103"/>
      <c r="E564" s="103"/>
      <c r="F564" s="104"/>
      <c r="G564" s="104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>
      <c r="A565" s="103"/>
      <c r="B565" s="129"/>
      <c r="C565" s="103"/>
      <c r="D565" s="103"/>
      <c r="E565" s="103"/>
      <c r="F565" s="104"/>
      <c r="G565" s="104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>
      <c r="A566" s="103"/>
      <c r="B566" s="129"/>
      <c r="C566" s="103"/>
      <c r="D566" s="103"/>
      <c r="E566" s="103"/>
      <c r="F566" s="104"/>
      <c r="G566" s="104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>
      <c r="A567" s="103"/>
      <c r="B567" s="129"/>
      <c r="C567" s="103"/>
      <c r="D567" s="103"/>
      <c r="E567" s="103"/>
      <c r="F567" s="104"/>
      <c r="G567" s="104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>
      <c r="A568" s="103"/>
      <c r="B568" s="129"/>
      <c r="C568" s="103"/>
      <c r="D568" s="103"/>
      <c r="E568" s="103"/>
      <c r="F568" s="104"/>
      <c r="G568" s="104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>
      <c r="A569" s="103"/>
      <c r="B569" s="129"/>
      <c r="C569" s="103"/>
      <c r="D569" s="103"/>
      <c r="E569" s="103"/>
      <c r="F569" s="104"/>
      <c r="G569" s="104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>
      <c r="A570" s="103"/>
      <c r="B570" s="129"/>
      <c r="C570" s="103"/>
      <c r="D570" s="103"/>
      <c r="E570" s="103"/>
      <c r="F570" s="104"/>
      <c r="G570" s="104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>
      <c r="A571" s="103"/>
      <c r="B571" s="129"/>
      <c r="C571" s="103"/>
      <c r="D571" s="103"/>
      <c r="E571" s="103"/>
      <c r="F571" s="104"/>
      <c r="G571" s="104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>
      <c r="A572" s="103"/>
      <c r="B572" s="129"/>
      <c r="C572" s="103"/>
      <c r="D572" s="103"/>
      <c r="E572" s="103"/>
      <c r="F572" s="104"/>
      <c r="G572" s="104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>
      <c r="A573" s="103"/>
      <c r="B573" s="129"/>
      <c r="C573" s="103"/>
      <c r="D573" s="103"/>
      <c r="E573" s="103"/>
      <c r="F573" s="104"/>
      <c r="G573" s="104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>
      <c r="A574" s="103"/>
      <c r="B574" s="129"/>
      <c r="C574" s="103"/>
      <c r="D574" s="103"/>
      <c r="E574" s="103"/>
      <c r="F574" s="104"/>
      <c r="G574" s="104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>
      <c r="A575" s="103"/>
      <c r="B575" s="129"/>
      <c r="C575" s="103"/>
      <c r="D575" s="103"/>
      <c r="E575" s="103"/>
      <c r="F575" s="104"/>
      <c r="G575" s="104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>
      <c r="A576" s="103"/>
      <c r="B576" s="129"/>
      <c r="C576" s="103"/>
      <c r="D576" s="103"/>
      <c r="E576" s="103"/>
      <c r="F576" s="104"/>
      <c r="G576" s="104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>
      <c r="A577" s="103"/>
      <c r="B577" s="129"/>
      <c r="C577" s="103"/>
      <c r="D577" s="103"/>
      <c r="E577" s="103"/>
      <c r="F577" s="104"/>
      <c r="G577" s="104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>
      <c r="A578" s="103"/>
      <c r="B578" s="129"/>
      <c r="C578" s="103"/>
      <c r="D578" s="103"/>
      <c r="E578" s="103"/>
      <c r="F578" s="104"/>
      <c r="G578" s="104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>
      <c r="A579" s="103"/>
      <c r="B579" s="129"/>
      <c r="C579" s="103"/>
      <c r="D579" s="103"/>
      <c r="E579" s="103"/>
      <c r="F579" s="104"/>
      <c r="G579" s="104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>
      <c r="A580" s="103"/>
      <c r="B580" s="129"/>
      <c r="C580" s="103"/>
      <c r="D580" s="103"/>
      <c r="E580" s="103"/>
      <c r="F580" s="104"/>
      <c r="G580" s="104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>
      <c r="A581" s="103"/>
      <c r="B581" s="129"/>
      <c r="C581" s="103"/>
      <c r="D581" s="103"/>
      <c r="E581" s="103"/>
      <c r="F581" s="104"/>
      <c r="G581" s="104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>
      <c r="A582" s="103"/>
      <c r="B582" s="129"/>
      <c r="C582" s="103"/>
      <c r="D582" s="103"/>
      <c r="E582" s="103"/>
      <c r="F582" s="104"/>
      <c r="G582" s="104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>
      <c r="A583" s="103"/>
      <c r="B583" s="129"/>
      <c r="C583" s="103"/>
      <c r="D583" s="103"/>
      <c r="E583" s="103"/>
      <c r="F583" s="104"/>
      <c r="G583" s="104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>
      <c r="A584" s="103"/>
      <c r="B584" s="129"/>
      <c r="C584" s="103"/>
      <c r="D584" s="103"/>
      <c r="E584" s="103"/>
      <c r="F584" s="104"/>
      <c r="G584" s="104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>
      <c r="A585" s="103"/>
      <c r="B585" s="129"/>
      <c r="C585" s="103"/>
      <c r="D585" s="103"/>
      <c r="E585" s="103"/>
      <c r="F585" s="104"/>
      <c r="G585" s="104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>
      <c r="A586" s="103"/>
      <c r="B586" s="129"/>
      <c r="C586" s="103"/>
      <c r="D586" s="103"/>
      <c r="E586" s="103"/>
      <c r="F586" s="104"/>
      <c r="G586" s="104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>
      <c r="A587" s="103"/>
      <c r="B587" s="129"/>
      <c r="C587" s="103"/>
      <c r="D587" s="103"/>
      <c r="E587" s="103"/>
      <c r="F587" s="104"/>
      <c r="G587" s="104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>
      <c r="A588" s="103"/>
      <c r="B588" s="129"/>
      <c r="C588" s="103"/>
      <c r="D588" s="103"/>
      <c r="E588" s="103"/>
      <c r="F588" s="104"/>
      <c r="G588" s="104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>
      <c r="A589" s="103"/>
      <c r="B589" s="129"/>
      <c r="C589" s="103"/>
      <c r="D589" s="103"/>
      <c r="E589" s="103"/>
      <c r="F589" s="104"/>
      <c r="G589" s="104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>
      <c r="A590" s="103"/>
      <c r="B590" s="129"/>
      <c r="C590" s="103"/>
      <c r="D590" s="103"/>
      <c r="E590" s="103"/>
      <c r="F590" s="104"/>
      <c r="G590" s="104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>
      <c r="A591" s="103"/>
      <c r="B591" s="129"/>
      <c r="C591" s="103"/>
      <c r="D591" s="103"/>
      <c r="E591" s="103"/>
      <c r="F591" s="104"/>
      <c r="G591" s="104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>
      <c r="A592" s="103"/>
      <c r="B592" s="129"/>
      <c r="C592" s="103"/>
      <c r="D592" s="103"/>
      <c r="E592" s="103"/>
      <c r="F592" s="104"/>
      <c r="G592" s="104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>
      <c r="A593" s="103"/>
      <c r="B593" s="129"/>
      <c r="C593" s="103"/>
      <c r="D593" s="103"/>
      <c r="E593" s="103"/>
      <c r="F593" s="104"/>
      <c r="G593" s="104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>
      <c r="A594" s="103"/>
      <c r="B594" s="129"/>
      <c r="C594" s="103"/>
      <c r="D594" s="103"/>
      <c r="E594" s="103"/>
      <c r="F594" s="104"/>
      <c r="G594" s="104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>
      <c r="A595" s="103"/>
      <c r="B595" s="129"/>
      <c r="C595" s="103"/>
      <c r="D595" s="103"/>
      <c r="E595" s="103"/>
      <c r="F595" s="104"/>
      <c r="G595" s="104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>
      <c r="A596" s="103"/>
      <c r="B596" s="129"/>
      <c r="C596" s="103"/>
      <c r="D596" s="103"/>
      <c r="E596" s="103"/>
      <c r="F596" s="104"/>
      <c r="G596" s="104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>
      <c r="A597" s="103"/>
      <c r="B597" s="129"/>
      <c r="C597" s="103"/>
      <c r="D597" s="103"/>
      <c r="E597" s="103"/>
      <c r="F597" s="104"/>
      <c r="G597" s="104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>
      <c r="A598" s="103"/>
      <c r="B598" s="129"/>
      <c r="C598" s="103"/>
      <c r="D598" s="103"/>
      <c r="E598" s="103"/>
      <c r="F598" s="104"/>
      <c r="G598" s="104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>
      <c r="A599" s="103"/>
      <c r="B599" s="129"/>
      <c r="C599" s="103"/>
      <c r="D599" s="103"/>
      <c r="E599" s="103"/>
      <c r="F599" s="104"/>
      <c r="G599" s="104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>
      <c r="A600" s="103"/>
      <c r="B600" s="129"/>
      <c r="C600" s="103"/>
      <c r="D600" s="103"/>
      <c r="E600" s="103"/>
      <c r="F600" s="104"/>
      <c r="G600" s="104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>
      <c r="A601" s="103"/>
      <c r="B601" s="129"/>
      <c r="C601" s="103"/>
      <c r="D601" s="103"/>
      <c r="E601" s="103"/>
      <c r="F601" s="104"/>
      <c r="G601" s="104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>
      <c r="A602" s="103"/>
      <c r="B602" s="129"/>
      <c r="C602" s="103"/>
      <c r="D602" s="103"/>
      <c r="E602" s="103"/>
      <c r="F602" s="104"/>
      <c r="G602" s="104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>
      <c r="A603" s="103"/>
      <c r="B603" s="129"/>
      <c r="C603" s="103"/>
      <c r="D603" s="103"/>
      <c r="E603" s="103"/>
      <c r="F603" s="104"/>
      <c r="G603" s="104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>
      <c r="A604" s="103"/>
      <c r="B604" s="129"/>
      <c r="C604" s="103"/>
      <c r="D604" s="103"/>
      <c r="E604" s="103"/>
      <c r="F604" s="104"/>
      <c r="G604" s="104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>
      <c r="A605" s="103"/>
      <c r="B605" s="129"/>
      <c r="C605" s="103"/>
      <c r="D605" s="103"/>
      <c r="E605" s="103"/>
      <c r="F605" s="104"/>
      <c r="G605" s="104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>
      <c r="A606" s="103"/>
      <c r="B606" s="129"/>
      <c r="C606" s="103"/>
      <c r="D606" s="103"/>
      <c r="E606" s="103"/>
      <c r="F606" s="104"/>
      <c r="G606" s="104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>
      <c r="A607" s="103"/>
      <c r="B607" s="129"/>
      <c r="C607" s="103"/>
      <c r="D607" s="103"/>
      <c r="E607" s="103"/>
      <c r="F607" s="104"/>
      <c r="G607" s="104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>
      <c r="A608" s="103"/>
      <c r="B608" s="129"/>
      <c r="C608" s="103"/>
      <c r="D608" s="103"/>
      <c r="E608" s="103"/>
      <c r="F608" s="104"/>
      <c r="G608" s="104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>
      <c r="A609" s="103"/>
      <c r="B609" s="129"/>
      <c r="C609" s="103"/>
      <c r="D609" s="103"/>
      <c r="E609" s="103"/>
      <c r="F609" s="104"/>
      <c r="G609" s="104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>
      <c r="A610" s="103"/>
      <c r="B610" s="129"/>
      <c r="C610" s="103"/>
      <c r="D610" s="103"/>
      <c r="E610" s="103"/>
      <c r="F610" s="104"/>
      <c r="G610" s="104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>
      <c r="A611" s="103"/>
      <c r="B611" s="129"/>
      <c r="C611" s="103"/>
      <c r="D611" s="103"/>
      <c r="E611" s="103"/>
      <c r="F611" s="104"/>
      <c r="G611" s="104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>
      <c r="A612" s="103"/>
      <c r="B612" s="129"/>
      <c r="C612" s="103"/>
      <c r="D612" s="103"/>
      <c r="E612" s="103"/>
      <c r="F612" s="104"/>
      <c r="G612" s="104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>
      <c r="A613" s="103"/>
      <c r="B613" s="129"/>
      <c r="C613" s="103"/>
      <c r="D613" s="103"/>
      <c r="E613" s="103"/>
      <c r="F613" s="104"/>
      <c r="G613" s="104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>
      <c r="A614" s="103"/>
      <c r="B614" s="129"/>
      <c r="C614" s="103"/>
      <c r="D614" s="103"/>
      <c r="E614" s="103"/>
      <c r="F614" s="104"/>
      <c r="G614" s="104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>
      <c r="A615" s="103"/>
      <c r="B615" s="129"/>
      <c r="C615" s="103"/>
      <c r="D615" s="103"/>
      <c r="E615" s="103"/>
      <c r="F615" s="104"/>
      <c r="G615" s="104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>
      <c r="A616" s="103"/>
      <c r="B616" s="129"/>
      <c r="C616" s="103"/>
      <c r="D616" s="103"/>
      <c r="E616" s="103"/>
      <c r="F616" s="104"/>
      <c r="G616" s="104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>
      <c r="A617" s="103"/>
      <c r="B617" s="129"/>
      <c r="C617" s="103"/>
      <c r="D617" s="103"/>
      <c r="E617" s="103"/>
      <c r="F617" s="104"/>
      <c r="G617" s="104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>
      <c r="A618" s="103"/>
      <c r="B618" s="129"/>
      <c r="C618" s="103"/>
      <c r="D618" s="103"/>
      <c r="E618" s="103"/>
      <c r="F618" s="104"/>
      <c r="G618" s="104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>
      <c r="A619" s="103"/>
      <c r="B619" s="129"/>
      <c r="C619" s="103"/>
      <c r="D619" s="103"/>
      <c r="E619" s="103"/>
      <c r="F619" s="104"/>
      <c r="G619" s="104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>
      <c r="A620" s="103"/>
      <c r="B620" s="129"/>
      <c r="C620" s="103"/>
      <c r="D620" s="103"/>
      <c r="E620" s="103"/>
      <c r="F620" s="104"/>
      <c r="G620" s="104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>
      <c r="A621" s="103"/>
      <c r="B621" s="129"/>
      <c r="C621" s="103"/>
      <c r="D621" s="103"/>
      <c r="E621" s="103"/>
      <c r="F621" s="104"/>
      <c r="G621" s="104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>
      <c r="A622" s="103"/>
      <c r="B622" s="129"/>
      <c r="C622" s="103"/>
      <c r="D622" s="103"/>
      <c r="E622" s="103"/>
      <c r="F622" s="104"/>
      <c r="G622" s="104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>
      <c r="A623" s="103"/>
      <c r="B623" s="129"/>
      <c r="C623" s="103"/>
      <c r="D623" s="103"/>
      <c r="E623" s="103"/>
      <c r="F623" s="104"/>
      <c r="G623" s="104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>
      <c r="A624" s="103"/>
      <c r="B624" s="129"/>
      <c r="C624" s="103"/>
      <c r="D624" s="103"/>
      <c r="E624" s="103"/>
      <c r="F624" s="104"/>
      <c r="G624" s="104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>
      <c r="A625" s="103"/>
      <c r="B625" s="129"/>
      <c r="C625" s="103"/>
      <c r="D625" s="103"/>
      <c r="E625" s="103"/>
      <c r="F625" s="104"/>
      <c r="G625" s="104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>
      <c r="A626" s="103"/>
      <c r="B626" s="129"/>
      <c r="C626" s="103"/>
      <c r="D626" s="103"/>
      <c r="E626" s="103"/>
      <c r="F626" s="104"/>
      <c r="G626" s="104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>
      <c r="A627" s="103"/>
      <c r="B627" s="129"/>
      <c r="C627" s="103"/>
      <c r="D627" s="103"/>
      <c r="E627" s="103"/>
      <c r="F627" s="104"/>
      <c r="G627" s="104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>
      <c r="A628" s="103"/>
      <c r="B628" s="129"/>
      <c r="C628" s="103"/>
      <c r="D628" s="103"/>
      <c r="E628" s="103"/>
      <c r="F628" s="104"/>
      <c r="G628" s="104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>
      <c r="A629" s="103"/>
      <c r="B629" s="129"/>
      <c r="C629" s="103"/>
      <c r="D629" s="103"/>
      <c r="E629" s="103"/>
      <c r="F629" s="104"/>
      <c r="G629" s="104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>
      <c r="A630" s="103"/>
      <c r="B630" s="129"/>
      <c r="C630" s="103"/>
      <c r="D630" s="103"/>
      <c r="E630" s="103"/>
      <c r="F630" s="104"/>
      <c r="G630" s="104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>
      <c r="A631" s="103"/>
      <c r="B631" s="129"/>
      <c r="C631" s="103"/>
      <c r="D631" s="103"/>
      <c r="E631" s="103"/>
      <c r="F631" s="104"/>
      <c r="G631" s="104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>
      <c r="A632" s="103"/>
      <c r="B632" s="129"/>
      <c r="C632" s="103"/>
      <c r="D632" s="103"/>
      <c r="E632" s="103"/>
      <c r="F632" s="104"/>
      <c r="G632" s="104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>
      <c r="A633" s="103"/>
      <c r="B633" s="129"/>
      <c r="C633" s="103"/>
      <c r="D633" s="103"/>
      <c r="E633" s="103"/>
      <c r="F633" s="104"/>
      <c r="G633" s="104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>
      <c r="A634" s="103"/>
      <c r="B634" s="129"/>
      <c r="C634" s="103"/>
      <c r="D634" s="103"/>
      <c r="E634" s="103"/>
      <c r="F634" s="104"/>
      <c r="G634" s="104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>
      <c r="A635" s="103"/>
      <c r="B635" s="129"/>
      <c r="C635" s="103"/>
      <c r="D635" s="103"/>
      <c r="E635" s="103"/>
      <c r="F635" s="104"/>
      <c r="G635" s="104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>
      <c r="A636" s="103"/>
      <c r="B636" s="129"/>
      <c r="C636" s="103"/>
      <c r="D636" s="103"/>
      <c r="E636" s="103"/>
      <c r="F636" s="104"/>
      <c r="G636" s="104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>
      <c r="A637" s="103"/>
      <c r="B637" s="129"/>
      <c r="C637" s="103"/>
      <c r="D637" s="103"/>
      <c r="E637" s="103"/>
      <c r="F637" s="104"/>
      <c r="G637" s="104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>
      <c r="A638" s="103"/>
      <c r="B638" s="129"/>
      <c r="C638" s="103"/>
      <c r="D638" s="103"/>
      <c r="E638" s="103"/>
      <c r="F638" s="104"/>
      <c r="G638" s="104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>
      <c r="A639" s="103"/>
      <c r="B639" s="129"/>
      <c r="C639" s="103"/>
      <c r="D639" s="103"/>
      <c r="E639" s="103"/>
      <c r="F639" s="104"/>
      <c r="G639" s="104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>
      <c r="A640" s="103"/>
      <c r="B640" s="129"/>
      <c r="C640" s="103"/>
      <c r="D640" s="103"/>
      <c r="E640" s="103"/>
      <c r="F640" s="104"/>
      <c r="G640" s="104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>
      <c r="A641" s="103"/>
      <c r="B641" s="129"/>
      <c r="C641" s="103"/>
      <c r="D641" s="103"/>
      <c r="E641" s="103"/>
      <c r="F641" s="104"/>
      <c r="G641" s="104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>
      <c r="A642" s="103"/>
      <c r="B642" s="129"/>
      <c r="C642" s="103"/>
      <c r="D642" s="103"/>
      <c r="E642" s="103"/>
      <c r="F642" s="104"/>
      <c r="G642" s="104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>
      <c r="A643" s="103"/>
      <c r="B643" s="129"/>
      <c r="C643" s="103"/>
      <c r="D643" s="103"/>
      <c r="E643" s="103"/>
      <c r="F643" s="104"/>
      <c r="G643" s="104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>
      <c r="A644" s="103"/>
      <c r="B644" s="129"/>
      <c r="C644" s="103"/>
      <c r="D644" s="103"/>
      <c r="E644" s="103"/>
      <c r="F644" s="104"/>
      <c r="G644" s="104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>
      <c r="A645" s="103"/>
      <c r="B645" s="129"/>
      <c r="C645" s="103"/>
      <c r="D645" s="103"/>
      <c r="E645" s="103"/>
      <c r="F645" s="104"/>
      <c r="G645" s="104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>
      <c r="A646" s="103"/>
      <c r="B646" s="129"/>
      <c r="C646" s="103"/>
      <c r="D646" s="103"/>
      <c r="E646" s="103"/>
      <c r="F646" s="104"/>
      <c r="G646" s="104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>
      <c r="A647" s="103"/>
      <c r="B647" s="129"/>
      <c r="C647" s="103"/>
      <c r="D647" s="103"/>
      <c r="E647" s="103"/>
      <c r="F647" s="104"/>
      <c r="G647" s="104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>
      <c r="A648" s="103"/>
      <c r="B648" s="129"/>
      <c r="C648" s="103"/>
      <c r="D648" s="103"/>
      <c r="E648" s="103"/>
      <c r="F648" s="104"/>
      <c r="G648" s="104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>
      <c r="A649" s="103"/>
      <c r="B649" s="129"/>
      <c r="C649" s="103"/>
      <c r="D649" s="103"/>
      <c r="E649" s="103"/>
      <c r="F649" s="104"/>
      <c r="G649" s="104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>
      <c r="A650" s="103"/>
      <c r="B650" s="129"/>
      <c r="C650" s="103"/>
      <c r="D650" s="103"/>
      <c r="E650" s="103"/>
      <c r="F650" s="104"/>
      <c r="G650" s="104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>
      <c r="A651" s="103"/>
      <c r="B651" s="129"/>
      <c r="C651" s="103"/>
      <c r="D651" s="103"/>
      <c r="E651" s="103"/>
      <c r="F651" s="104"/>
      <c r="G651" s="104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>
      <c r="A652" s="103"/>
      <c r="B652" s="129"/>
      <c r="C652" s="103"/>
      <c r="D652" s="103"/>
      <c r="E652" s="103"/>
      <c r="F652" s="104"/>
      <c r="G652" s="104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>
      <c r="A653" s="103"/>
      <c r="B653" s="129"/>
      <c r="C653" s="103"/>
      <c r="D653" s="103"/>
      <c r="E653" s="103"/>
      <c r="F653" s="104"/>
      <c r="G653" s="104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>
      <c r="A654" s="103"/>
      <c r="B654" s="129"/>
      <c r="C654" s="103"/>
      <c r="D654" s="103"/>
      <c r="E654" s="103"/>
      <c r="F654" s="104"/>
      <c r="G654" s="104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>
      <c r="A655" s="103"/>
      <c r="B655" s="129"/>
      <c r="C655" s="103"/>
      <c r="D655" s="103"/>
      <c r="E655" s="103"/>
      <c r="F655" s="104"/>
      <c r="G655" s="104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>
      <c r="A656" s="103"/>
      <c r="B656" s="129"/>
      <c r="C656" s="103"/>
      <c r="D656" s="103"/>
      <c r="E656" s="103"/>
      <c r="F656" s="104"/>
      <c r="G656" s="104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>
      <c r="A657" s="103"/>
      <c r="B657" s="129"/>
      <c r="C657" s="103"/>
      <c r="D657" s="103"/>
      <c r="E657" s="103"/>
      <c r="F657" s="104"/>
      <c r="G657" s="104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>
      <c r="A658" s="103"/>
      <c r="B658" s="129"/>
      <c r="C658" s="103"/>
      <c r="D658" s="103"/>
      <c r="E658" s="103"/>
      <c r="F658" s="104"/>
      <c r="G658" s="104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>
      <c r="A659" s="103"/>
      <c r="B659" s="129"/>
      <c r="C659" s="103"/>
      <c r="D659" s="103"/>
      <c r="E659" s="103"/>
      <c r="F659" s="104"/>
      <c r="G659" s="104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>
      <c r="A660" s="103"/>
      <c r="B660" s="129"/>
      <c r="C660" s="103"/>
      <c r="D660" s="103"/>
      <c r="E660" s="103"/>
      <c r="F660" s="104"/>
      <c r="G660" s="104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>
      <c r="A661" s="103"/>
      <c r="B661" s="129"/>
      <c r="C661" s="103"/>
      <c r="D661" s="103"/>
      <c r="E661" s="103"/>
      <c r="F661" s="104"/>
      <c r="G661" s="104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>
      <c r="A662" s="103"/>
      <c r="B662" s="129"/>
      <c r="C662" s="103"/>
      <c r="D662" s="103"/>
      <c r="E662" s="103"/>
      <c r="F662" s="104"/>
      <c r="G662" s="104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>
      <c r="A663" s="103"/>
      <c r="B663" s="129"/>
      <c r="C663" s="103"/>
      <c r="D663" s="103"/>
      <c r="E663" s="103"/>
      <c r="F663" s="104"/>
      <c r="G663" s="104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>
      <c r="A664" s="103"/>
      <c r="B664" s="129"/>
      <c r="C664" s="103"/>
      <c r="D664" s="103"/>
      <c r="E664" s="103"/>
      <c r="F664" s="104"/>
      <c r="G664" s="104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>
      <c r="A665" s="103"/>
      <c r="B665" s="129"/>
      <c r="C665" s="103"/>
      <c r="D665" s="103"/>
      <c r="E665" s="103"/>
      <c r="F665" s="104"/>
      <c r="G665" s="104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>
      <c r="A666" s="103"/>
      <c r="B666" s="129"/>
      <c r="C666" s="103"/>
      <c r="D666" s="103"/>
      <c r="E666" s="103"/>
      <c r="F666" s="104"/>
      <c r="G666" s="104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>
      <c r="A667" s="103"/>
      <c r="B667" s="129"/>
      <c r="C667" s="103"/>
      <c r="D667" s="103"/>
      <c r="E667" s="103"/>
      <c r="F667" s="104"/>
      <c r="G667" s="104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>
      <c r="A668" s="103"/>
      <c r="B668" s="129"/>
      <c r="C668" s="103"/>
      <c r="D668" s="103"/>
      <c r="E668" s="103"/>
      <c r="F668" s="104"/>
      <c r="G668" s="104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>
      <c r="A669" s="103"/>
      <c r="B669" s="129"/>
      <c r="C669" s="103"/>
      <c r="D669" s="103"/>
      <c r="E669" s="103"/>
      <c r="F669" s="104"/>
      <c r="G669" s="104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>
      <c r="A670" s="103"/>
      <c r="B670" s="129"/>
      <c r="C670" s="103"/>
      <c r="D670" s="103"/>
      <c r="E670" s="103"/>
      <c r="F670" s="104"/>
      <c r="G670" s="104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>
      <c r="A671" s="103"/>
      <c r="B671" s="129"/>
      <c r="C671" s="103"/>
      <c r="D671" s="103"/>
      <c r="E671" s="103"/>
      <c r="F671" s="104"/>
      <c r="G671" s="104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>
      <c r="A672" s="103"/>
      <c r="B672" s="129"/>
      <c r="C672" s="103"/>
      <c r="D672" s="103"/>
      <c r="E672" s="103"/>
      <c r="F672" s="104"/>
      <c r="G672" s="104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>
      <c r="A673" s="103"/>
      <c r="B673" s="129"/>
      <c r="C673" s="103"/>
      <c r="D673" s="103"/>
      <c r="E673" s="103"/>
      <c r="F673" s="104"/>
      <c r="G673" s="104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>
      <c r="A674" s="103"/>
      <c r="B674" s="129"/>
      <c r="C674" s="103"/>
      <c r="D674" s="103"/>
      <c r="E674" s="103"/>
      <c r="F674" s="104"/>
      <c r="G674" s="104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>
      <c r="A675" s="103"/>
      <c r="B675" s="129"/>
      <c r="C675" s="103"/>
      <c r="D675" s="103"/>
      <c r="E675" s="103"/>
      <c r="F675" s="104"/>
      <c r="G675" s="104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>
      <c r="A676" s="103"/>
      <c r="B676" s="129"/>
      <c r="C676" s="103"/>
      <c r="D676" s="103"/>
      <c r="E676" s="103"/>
      <c r="F676" s="104"/>
      <c r="G676" s="104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>
      <c r="A677" s="103"/>
      <c r="B677" s="129"/>
      <c r="C677" s="103"/>
      <c r="D677" s="103"/>
      <c r="E677" s="103"/>
      <c r="F677" s="104"/>
      <c r="G677" s="104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>
      <c r="A678" s="103"/>
      <c r="B678" s="129"/>
      <c r="C678" s="103"/>
      <c r="D678" s="103"/>
      <c r="E678" s="103"/>
      <c r="F678" s="104"/>
      <c r="G678" s="104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>
      <c r="A679" s="103"/>
      <c r="B679" s="129"/>
      <c r="C679" s="103"/>
      <c r="D679" s="103"/>
      <c r="E679" s="103"/>
      <c r="F679" s="104"/>
      <c r="G679" s="104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>
      <c r="A680" s="103"/>
      <c r="B680" s="129"/>
      <c r="C680" s="103"/>
      <c r="D680" s="103"/>
      <c r="E680" s="103"/>
      <c r="F680" s="104"/>
      <c r="G680" s="104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>
      <c r="A681" s="103"/>
      <c r="B681" s="129"/>
      <c r="C681" s="103"/>
      <c r="D681" s="103"/>
      <c r="E681" s="103"/>
      <c r="F681" s="104"/>
      <c r="G681" s="104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>
      <c r="A682" s="103"/>
      <c r="B682" s="129"/>
      <c r="C682" s="103"/>
      <c r="D682" s="103"/>
      <c r="E682" s="103"/>
      <c r="F682" s="104"/>
      <c r="G682" s="104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>
      <c r="A683" s="103"/>
      <c r="B683" s="129"/>
      <c r="C683" s="103"/>
      <c r="D683" s="103"/>
      <c r="E683" s="103"/>
      <c r="F683" s="104"/>
      <c r="G683" s="104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>
      <c r="A684" s="103"/>
      <c r="B684" s="129"/>
      <c r="C684" s="103"/>
      <c r="D684" s="103"/>
      <c r="E684" s="103"/>
      <c r="F684" s="104"/>
      <c r="G684" s="104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>
      <c r="A685" s="103"/>
      <c r="B685" s="129"/>
      <c r="C685" s="103"/>
      <c r="D685" s="103"/>
      <c r="E685" s="103"/>
      <c r="F685" s="104"/>
      <c r="G685" s="104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>
      <c r="A686" s="103"/>
      <c r="B686" s="129"/>
      <c r="C686" s="103"/>
      <c r="D686" s="103"/>
      <c r="E686" s="103"/>
      <c r="F686" s="104"/>
      <c r="G686" s="104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>
      <c r="A687" s="103"/>
      <c r="B687" s="129"/>
      <c r="C687" s="103"/>
      <c r="D687" s="103"/>
      <c r="E687" s="103"/>
      <c r="F687" s="104"/>
      <c r="G687" s="104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>
      <c r="A688" s="103"/>
      <c r="B688" s="129"/>
      <c r="C688" s="103"/>
      <c r="D688" s="103"/>
      <c r="E688" s="103"/>
      <c r="F688" s="104"/>
      <c r="G688" s="104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>
      <c r="A689" s="103"/>
      <c r="B689" s="129"/>
      <c r="C689" s="103"/>
      <c r="D689" s="103"/>
      <c r="E689" s="103"/>
      <c r="F689" s="104"/>
      <c r="G689" s="104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>
      <c r="A690" s="103"/>
      <c r="B690" s="129"/>
      <c r="C690" s="103"/>
      <c r="D690" s="103"/>
      <c r="E690" s="103"/>
      <c r="F690" s="104"/>
      <c r="G690" s="104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>
      <c r="A691" s="103"/>
      <c r="B691" s="129"/>
      <c r="C691" s="103"/>
      <c r="D691" s="103"/>
      <c r="E691" s="103"/>
      <c r="F691" s="104"/>
      <c r="G691" s="104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>
      <c r="A692" s="103"/>
      <c r="B692" s="129"/>
      <c r="C692" s="103"/>
      <c r="D692" s="103"/>
      <c r="E692" s="103"/>
      <c r="F692" s="104"/>
      <c r="G692" s="104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>
      <c r="A693" s="103"/>
      <c r="B693" s="129"/>
      <c r="C693" s="103"/>
      <c r="D693" s="103"/>
      <c r="E693" s="103"/>
      <c r="F693" s="104"/>
      <c r="G693" s="104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>
      <c r="A694" s="103"/>
      <c r="B694" s="129"/>
      <c r="C694" s="103"/>
      <c r="D694" s="103"/>
      <c r="E694" s="103"/>
      <c r="F694" s="104"/>
      <c r="G694" s="104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>
      <c r="A695" s="103"/>
      <c r="B695" s="129"/>
      <c r="C695" s="103"/>
      <c r="D695" s="103"/>
      <c r="E695" s="103"/>
      <c r="F695" s="104"/>
      <c r="G695" s="104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>
      <c r="A696" s="103"/>
      <c r="B696" s="129"/>
      <c r="C696" s="103"/>
      <c r="D696" s="103"/>
      <c r="E696" s="103"/>
      <c r="F696" s="104"/>
      <c r="G696" s="104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>
      <c r="A697" s="103"/>
      <c r="B697" s="129"/>
      <c r="C697" s="103"/>
      <c r="D697" s="103"/>
      <c r="E697" s="103"/>
      <c r="F697" s="104"/>
      <c r="G697" s="104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>
      <c r="A698" s="103"/>
      <c r="B698" s="129"/>
      <c r="C698" s="103"/>
      <c r="D698" s="103"/>
      <c r="E698" s="103"/>
      <c r="F698" s="104"/>
      <c r="G698" s="104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>
      <c r="A699" s="103"/>
      <c r="B699" s="129"/>
      <c r="C699" s="103"/>
      <c r="D699" s="103"/>
      <c r="E699" s="103"/>
      <c r="F699" s="104"/>
      <c r="G699" s="104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>
      <c r="A700" s="103"/>
      <c r="B700" s="129"/>
      <c r="C700" s="103"/>
      <c r="D700" s="103"/>
      <c r="E700" s="103"/>
      <c r="F700" s="104"/>
      <c r="G700" s="104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>
      <c r="A701" s="103"/>
      <c r="B701" s="129"/>
      <c r="C701" s="103"/>
      <c r="D701" s="103"/>
      <c r="E701" s="103"/>
      <c r="F701" s="104"/>
      <c r="G701" s="104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>
      <c r="A702" s="103"/>
      <c r="B702" s="129"/>
      <c r="C702" s="103"/>
      <c r="D702" s="103"/>
      <c r="E702" s="103"/>
      <c r="F702" s="104"/>
      <c r="G702" s="104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>
      <c r="A703" s="103"/>
      <c r="B703" s="129"/>
      <c r="C703" s="103"/>
      <c r="D703" s="103"/>
      <c r="E703" s="103"/>
      <c r="F703" s="104"/>
      <c r="G703" s="104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>
      <c r="A704" s="103"/>
      <c r="B704" s="129"/>
      <c r="C704" s="103"/>
      <c r="D704" s="103"/>
      <c r="E704" s="103"/>
      <c r="F704" s="104"/>
      <c r="G704" s="104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>
      <c r="A705" s="103"/>
      <c r="B705" s="129"/>
      <c r="C705" s="103"/>
      <c r="D705" s="103"/>
      <c r="E705" s="103"/>
      <c r="F705" s="104"/>
      <c r="G705" s="104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>
      <c r="A706" s="103"/>
      <c r="B706" s="129"/>
      <c r="C706" s="103"/>
      <c r="D706" s="103"/>
      <c r="E706" s="103"/>
      <c r="F706" s="104"/>
      <c r="G706" s="104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>
      <c r="A707" s="103"/>
      <c r="B707" s="129"/>
      <c r="C707" s="103"/>
      <c r="D707" s="103"/>
      <c r="E707" s="103"/>
      <c r="F707" s="104"/>
      <c r="G707" s="104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>
      <c r="A708" s="103"/>
      <c r="B708" s="129"/>
      <c r="C708" s="103"/>
      <c r="D708" s="103"/>
      <c r="E708" s="103"/>
      <c r="F708" s="104"/>
      <c r="G708" s="104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>
      <c r="A709" s="103"/>
      <c r="B709" s="129"/>
      <c r="C709" s="103"/>
      <c r="D709" s="103"/>
      <c r="E709" s="103"/>
      <c r="F709" s="104"/>
      <c r="G709" s="104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>
      <c r="A710" s="103"/>
      <c r="B710" s="129"/>
      <c r="C710" s="103"/>
      <c r="D710" s="103"/>
      <c r="E710" s="103"/>
      <c r="F710" s="104"/>
      <c r="G710" s="104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>
      <c r="A711" s="103"/>
      <c r="B711" s="129"/>
      <c r="C711" s="103"/>
      <c r="D711" s="103"/>
      <c r="E711" s="103"/>
      <c r="F711" s="104"/>
      <c r="G711" s="104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>
      <c r="A712" s="103"/>
      <c r="B712" s="129"/>
      <c r="C712" s="103"/>
      <c r="D712" s="103"/>
      <c r="E712" s="103"/>
      <c r="F712" s="104"/>
      <c r="G712" s="104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>
      <c r="A713" s="103"/>
      <c r="B713" s="129"/>
      <c r="C713" s="103"/>
      <c r="D713" s="103"/>
      <c r="E713" s="103"/>
      <c r="F713" s="104"/>
      <c r="G713" s="104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>
      <c r="A714" s="103"/>
      <c r="B714" s="129"/>
      <c r="C714" s="103"/>
      <c r="D714" s="103"/>
      <c r="E714" s="103"/>
      <c r="F714" s="104"/>
      <c r="G714" s="104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>
      <c r="A715" s="103"/>
      <c r="B715" s="129"/>
      <c r="C715" s="103"/>
      <c r="D715" s="103"/>
      <c r="E715" s="103"/>
      <c r="F715" s="104"/>
      <c r="G715" s="104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>
      <c r="A716" s="103"/>
      <c r="B716" s="129"/>
      <c r="C716" s="103"/>
      <c r="D716" s="103"/>
      <c r="E716" s="103"/>
      <c r="F716" s="104"/>
      <c r="G716" s="104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>
      <c r="A717" s="103"/>
      <c r="B717" s="129"/>
      <c r="C717" s="103"/>
      <c r="D717" s="103"/>
      <c r="E717" s="103"/>
      <c r="F717" s="104"/>
      <c r="G717" s="104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>
      <c r="A718" s="103"/>
      <c r="B718" s="129"/>
      <c r="C718" s="103"/>
      <c r="D718" s="103"/>
      <c r="E718" s="103"/>
      <c r="F718" s="104"/>
      <c r="G718" s="104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>
      <c r="A719" s="103"/>
      <c r="B719" s="129"/>
      <c r="C719" s="103"/>
      <c r="D719" s="103"/>
      <c r="E719" s="103"/>
      <c r="F719" s="104"/>
      <c r="G719" s="104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>
      <c r="A720" s="103"/>
      <c r="B720" s="129"/>
      <c r="C720" s="103"/>
      <c r="D720" s="103"/>
      <c r="E720" s="103"/>
      <c r="F720" s="104"/>
      <c r="G720" s="104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>
      <c r="A721" s="103"/>
      <c r="B721" s="129"/>
      <c r="C721" s="103"/>
      <c r="D721" s="103"/>
      <c r="E721" s="103"/>
      <c r="F721" s="104"/>
      <c r="G721" s="104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>
      <c r="A722" s="103"/>
      <c r="B722" s="129"/>
      <c r="C722" s="103"/>
      <c r="D722" s="103"/>
      <c r="E722" s="103"/>
      <c r="F722" s="104"/>
      <c r="G722" s="104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>
      <c r="A723" s="103"/>
      <c r="B723" s="129"/>
      <c r="C723" s="103"/>
      <c r="D723" s="103"/>
      <c r="E723" s="103"/>
      <c r="F723" s="104"/>
      <c r="G723" s="104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>
      <c r="A724" s="103"/>
      <c r="B724" s="129"/>
      <c r="C724" s="103"/>
      <c r="D724" s="103"/>
      <c r="E724" s="103"/>
      <c r="F724" s="104"/>
      <c r="G724" s="104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>
      <c r="A725" s="103"/>
      <c r="B725" s="129"/>
      <c r="C725" s="103"/>
      <c r="D725" s="103"/>
      <c r="E725" s="103"/>
      <c r="F725" s="104"/>
      <c r="G725" s="104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>
      <c r="A726" s="103"/>
      <c r="B726" s="129"/>
      <c r="C726" s="103"/>
      <c r="D726" s="103"/>
      <c r="E726" s="103"/>
      <c r="F726" s="104"/>
      <c r="G726" s="104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>
      <c r="A727" s="103"/>
      <c r="B727" s="129"/>
      <c r="C727" s="103"/>
      <c r="D727" s="103"/>
      <c r="E727" s="103"/>
      <c r="F727" s="104"/>
      <c r="G727" s="104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>
      <c r="A728" s="103"/>
      <c r="B728" s="129"/>
      <c r="C728" s="103"/>
      <c r="D728" s="103"/>
      <c r="E728" s="103"/>
      <c r="F728" s="104"/>
      <c r="G728" s="104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>
      <c r="A729" s="103"/>
      <c r="B729" s="129"/>
      <c r="C729" s="103"/>
      <c r="D729" s="103"/>
      <c r="E729" s="103"/>
      <c r="F729" s="104"/>
      <c r="G729" s="104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>
      <c r="A730" s="103"/>
      <c r="B730" s="129"/>
      <c r="C730" s="103"/>
      <c r="D730" s="103"/>
      <c r="E730" s="103"/>
      <c r="F730" s="104"/>
      <c r="G730" s="104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>
      <c r="A731" s="103"/>
      <c r="B731" s="129"/>
      <c r="C731" s="103"/>
      <c r="D731" s="103"/>
      <c r="E731" s="103"/>
      <c r="F731" s="104"/>
      <c r="G731" s="104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>
      <c r="A732" s="103"/>
      <c r="B732" s="129"/>
      <c r="C732" s="103"/>
      <c r="D732" s="103"/>
      <c r="E732" s="103"/>
      <c r="F732" s="104"/>
      <c r="G732" s="104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>
      <c r="A733" s="103"/>
      <c r="B733" s="129"/>
      <c r="C733" s="103"/>
      <c r="D733" s="103"/>
      <c r="E733" s="103"/>
      <c r="F733" s="104"/>
      <c r="G733" s="104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>
      <c r="A734" s="103"/>
      <c r="B734" s="129"/>
      <c r="C734" s="103"/>
      <c r="D734" s="103"/>
      <c r="E734" s="103"/>
      <c r="F734" s="104"/>
      <c r="G734" s="104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>
      <c r="A735" s="103"/>
      <c r="B735" s="129"/>
      <c r="C735" s="103"/>
      <c r="D735" s="103"/>
      <c r="E735" s="103"/>
      <c r="F735" s="104"/>
      <c r="G735" s="104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>
      <c r="A736" s="103"/>
      <c r="B736" s="129"/>
      <c r="C736" s="103"/>
      <c r="D736" s="103"/>
      <c r="E736" s="103"/>
      <c r="F736" s="104"/>
      <c r="G736" s="104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>
      <c r="A737" s="103"/>
      <c r="B737" s="129"/>
      <c r="C737" s="103"/>
      <c r="D737" s="103"/>
      <c r="E737" s="103"/>
      <c r="F737" s="104"/>
      <c r="G737" s="104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>
      <c r="A738" s="103"/>
      <c r="B738" s="129"/>
      <c r="C738" s="103"/>
      <c r="D738" s="103"/>
      <c r="E738" s="103"/>
      <c r="F738" s="104"/>
      <c r="G738" s="104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>
      <c r="A739" s="103"/>
      <c r="B739" s="129"/>
      <c r="C739" s="103"/>
      <c r="D739" s="103"/>
      <c r="E739" s="103"/>
      <c r="F739" s="104"/>
      <c r="G739" s="104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>
      <c r="A740" s="103"/>
      <c r="B740" s="129"/>
      <c r="C740" s="103"/>
      <c r="D740" s="103"/>
      <c r="E740" s="103"/>
      <c r="F740" s="104"/>
      <c r="G740" s="104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>
      <c r="A741" s="103"/>
      <c r="B741" s="129"/>
      <c r="C741" s="103"/>
      <c r="D741" s="103"/>
      <c r="E741" s="103"/>
      <c r="F741" s="104"/>
      <c r="G741" s="104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>
      <c r="A742" s="103"/>
      <c r="B742" s="129"/>
      <c r="C742" s="103"/>
      <c r="D742" s="103"/>
      <c r="E742" s="103"/>
      <c r="F742" s="104"/>
      <c r="G742" s="104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>
      <c r="A743" s="103"/>
      <c r="B743" s="129"/>
      <c r="C743" s="103"/>
      <c r="D743" s="103"/>
      <c r="E743" s="103"/>
      <c r="F743" s="104"/>
      <c r="G743" s="104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>
      <c r="A744" s="103"/>
      <c r="B744" s="129"/>
      <c r="C744" s="103"/>
      <c r="D744" s="103"/>
      <c r="E744" s="103"/>
      <c r="F744" s="104"/>
      <c r="G744" s="104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>
      <c r="A745" s="103"/>
      <c r="B745" s="129"/>
      <c r="C745" s="103"/>
      <c r="D745" s="103"/>
      <c r="E745" s="103"/>
      <c r="F745" s="104"/>
      <c r="G745" s="104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>
      <c r="A746" s="103"/>
      <c r="B746" s="129"/>
      <c r="C746" s="103"/>
      <c r="D746" s="103"/>
      <c r="E746" s="103"/>
      <c r="F746" s="104"/>
      <c r="G746" s="104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>
      <c r="A747" s="103"/>
      <c r="B747" s="129"/>
      <c r="C747" s="103"/>
      <c r="D747" s="103"/>
      <c r="E747" s="103"/>
      <c r="F747" s="104"/>
      <c r="G747" s="104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>
      <c r="A748" s="103"/>
      <c r="B748" s="129"/>
      <c r="C748" s="103"/>
      <c r="D748" s="103"/>
      <c r="E748" s="103"/>
      <c r="F748" s="104"/>
      <c r="G748" s="104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>
      <c r="A749" s="103"/>
      <c r="B749" s="129"/>
      <c r="C749" s="103"/>
      <c r="D749" s="103"/>
      <c r="E749" s="103"/>
      <c r="F749" s="104"/>
      <c r="G749" s="104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>
      <c r="A750" s="103"/>
      <c r="B750" s="129"/>
      <c r="C750" s="103"/>
      <c r="D750" s="103"/>
      <c r="E750" s="103"/>
      <c r="F750" s="104"/>
      <c r="G750" s="104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>
      <c r="A751" s="103"/>
      <c r="B751" s="129"/>
      <c r="C751" s="103"/>
      <c r="D751" s="103"/>
      <c r="E751" s="103"/>
      <c r="F751" s="104"/>
      <c r="G751" s="104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>
      <c r="A752" s="103"/>
      <c r="B752" s="129"/>
      <c r="C752" s="103"/>
      <c r="D752" s="103"/>
      <c r="E752" s="103"/>
      <c r="F752" s="104"/>
      <c r="G752" s="104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>
      <c r="A753" s="103"/>
      <c r="B753" s="129"/>
      <c r="C753" s="103"/>
      <c r="D753" s="103"/>
      <c r="E753" s="103"/>
      <c r="F753" s="104"/>
      <c r="G753" s="104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>
      <c r="A754" s="103"/>
      <c r="B754" s="129"/>
      <c r="C754" s="103"/>
      <c r="D754" s="103"/>
      <c r="E754" s="103"/>
      <c r="F754" s="104"/>
      <c r="G754" s="104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>
      <c r="A755" s="103"/>
      <c r="B755" s="129"/>
      <c r="C755" s="103"/>
      <c r="D755" s="103"/>
      <c r="E755" s="103"/>
      <c r="F755" s="104"/>
      <c r="G755" s="104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>
      <c r="A756" s="103"/>
      <c r="B756" s="129"/>
      <c r="C756" s="103"/>
      <c r="D756" s="103"/>
      <c r="E756" s="103"/>
      <c r="F756" s="104"/>
      <c r="G756" s="104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>
      <c r="A757" s="103"/>
      <c r="B757" s="129"/>
      <c r="C757" s="103"/>
      <c r="D757" s="103"/>
      <c r="E757" s="103"/>
      <c r="F757" s="104"/>
      <c r="G757" s="104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>
      <c r="A758" s="103"/>
      <c r="B758" s="129"/>
      <c r="C758" s="103"/>
      <c r="D758" s="103"/>
      <c r="E758" s="103"/>
      <c r="F758" s="104"/>
      <c r="G758" s="104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>
      <c r="A759" s="103"/>
      <c r="B759" s="129"/>
      <c r="C759" s="103"/>
      <c r="D759" s="103"/>
      <c r="E759" s="103"/>
      <c r="F759" s="104"/>
      <c r="G759" s="104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>
      <c r="A760" s="103"/>
      <c r="B760" s="129"/>
      <c r="C760" s="103"/>
      <c r="D760" s="103"/>
      <c r="E760" s="103"/>
      <c r="F760" s="104"/>
      <c r="G760" s="104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>
      <c r="A761" s="103"/>
      <c r="B761" s="129"/>
      <c r="C761" s="103"/>
      <c r="D761" s="103"/>
      <c r="E761" s="103"/>
      <c r="F761" s="104"/>
      <c r="G761" s="104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>
      <c r="A762" s="103"/>
      <c r="B762" s="129"/>
      <c r="C762" s="103"/>
      <c r="D762" s="103"/>
      <c r="E762" s="103"/>
      <c r="F762" s="104"/>
      <c r="G762" s="104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>
      <c r="A763" s="103"/>
      <c r="B763" s="129"/>
      <c r="C763" s="103"/>
      <c r="D763" s="103"/>
      <c r="E763" s="103"/>
      <c r="F763" s="104"/>
      <c r="G763" s="104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>
      <c r="A764" s="103"/>
      <c r="B764" s="129"/>
      <c r="C764" s="103"/>
      <c r="D764" s="103"/>
      <c r="E764" s="103"/>
      <c r="F764" s="104"/>
      <c r="G764" s="104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>
      <c r="A765" s="103"/>
      <c r="B765" s="129"/>
      <c r="C765" s="103"/>
      <c r="D765" s="103"/>
      <c r="E765" s="103"/>
      <c r="F765" s="104"/>
      <c r="G765" s="104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>
      <c r="A766" s="103"/>
      <c r="B766" s="129"/>
      <c r="C766" s="103"/>
      <c r="D766" s="103"/>
      <c r="E766" s="103"/>
      <c r="F766" s="104"/>
      <c r="G766" s="104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>
      <c r="A767" s="103"/>
      <c r="B767" s="129"/>
      <c r="C767" s="103"/>
      <c r="D767" s="103"/>
      <c r="E767" s="103"/>
      <c r="F767" s="104"/>
      <c r="G767" s="104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>
      <c r="A768" s="103"/>
      <c r="B768" s="129"/>
      <c r="C768" s="103"/>
      <c r="D768" s="103"/>
      <c r="E768" s="103"/>
      <c r="F768" s="104"/>
      <c r="G768" s="104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>
      <c r="A769" s="103"/>
      <c r="B769" s="129"/>
      <c r="C769" s="103"/>
      <c r="D769" s="103"/>
      <c r="E769" s="103"/>
      <c r="F769" s="104"/>
      <c r="G769" s="104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>
      <c r="A770" s="103"/>
      <c r="B770" s="129"/>
      <c r="C770" s="103"/>
      <c r="D770" s="103"/>
      <c r="E770" s="103"/>
      <c r="F770" s="104"/>
      <c r="G770" s="104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>
      <c r="A771" s="103"/>
      <c r="B771" s="129"/>
      <c r="C771" s="103"/>
      <c r="D771" s="103"/>
      <c r="E771" s="103"/>
      <c r="F771" s="104"/>
      <c r="G771" s="104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>
      <c r="A772" s="103"/>
      <c r="B772" s="129"/>
      <c r="C772" s="103"/>
      <c r="D772" s="103"/>
      <c r="E772" s="103"/>
      <c r="F772" s="104"/>
      <c r="G772" s="104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>
      <c r="A773" s="103"/>
      <c r="B773" s="129"/>
      <c r="C773" s="103"/>
      <c r="D773" s="103"/>
      <c r="E773" s="103"/>
      <c r="F773" s="104"/>
      <c r="G773" s="104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>
      <c r="A774" s="103"/>
      <c r="B774" s="129"/>
      <c r="C774" s="103"/>
      <c r="D774" s="103"/>
      <c r="E774" s="103"/>
      <c r="F774" s="104"/>
      <c r="G774" s="104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>
      <c r="A775" s="103"/>
      <c r="B775" s="129"/>
      <c r="C775" s="103"/>
      <c r="D775" s="103"/>
      <c r="E775" s="103"/>
      <c r="F775" s="104"/>
      <c r="G775" s="104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>
      <c r="A776" s="103"/>
      <c r="B776" s="129"/>
      <c r="C776" s="103"/>
      <c r="D776" s="103"/>
      <c r="E776" s="103"/>
      <c r="F776" s="104"/>
      <c r="G776" s="104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>
      <c r="A777" s="103"/>
      <c r="B777" s="129"/>
      <c r="C777" s="103"/>
      <c r="D777" s="103"/>
      <c r="E777" s="103"/>
      <c r="F777" s="104"/>
      <c r="G777" s="104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>
      <c r="A778" s="103"/>
      <c r="B778" s="129"/>
      <c r="C778" s="103"/>
      <c r="D778" s="103"/>
      <c r="E778" s="103"/>
      <c r="F778" s="104"/>
      <c r="G778" s="104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>
      <c r="A779" s="103"/>
      <c r="B779" s="129"/>
      <c r="C779" s="103"/>
      <c r="D779" s="103"/>
      <c r="E779" s="103"/>
      <c r="F779" s="104"/>
      <c r="G779" s="104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>
      <c r="A780" s="103"/>
      <c r="B780" s="129"/>
      <c r="C780" s="103"/>
      <c r="D780" s="103"/>
      <c r="E780" s="103"/>
      <c r="F780" s="104"/>
      <c r="G780" s="104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>
      <c r="A781" s="103"/>
      <c r="B781" s="129"/>
      <c r="C781" s="103"/>
      <c r="D781" s="103"/>
      <c r="E781" s="103"/>
      <c r="F781" s="104"/>
      <c r="G781" s="104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>
      <c r="A782" s="103"/>
      <c r="B782" s="129"/>
      <c r="C782" s="103"/>
      <c r="D782" s="103"/>
      <c r="E782" s="103"/>
      <c r="F782" s="104"/>
      <c r="G782" s="104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>
      <c r="A783" s="103"/>
      <c r="B783" s="129"/>
      <c r="C783" s="103"/>
      <c r="D783" s="103"/>
      <c r="E783" s="103"/>
      <c r="F783" s="104"/>
      <c r="G783" s="104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>
      <c r="A784" s="103"/>
      <c r="B784" s="129"/>
      <c r="C784" s="103"/>
      <c r="D784" s="103"/>
      <c r="E784" s="103"/>
      <c r="F784" s="104"/>
      <c r="G784" s="104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>
      <c r="A785" s="103"/>
      <c r="B785" s="129"/>
      <c r="C785" s="103"/>
      <c r="D785" s="103"/>
      <c r="E785" s="103"/>
      <c r="F785" s="104"/>
      <c r="G785" s="104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>
      <c r="A786" s="103"/>
      <c r="B786" s="129"/>
      <c r="C786" s="103"/>
      <c r="D786" s="103"/>
      <c r="E786" s="103"/>
      <c r="F786" s="104"/>
      <c r="G786" s="104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>
      <c r="A787" s="103"/>
      <c r="B787" s="129"/>
      <c r="C787" s="103"/>
      <c r="D787" s="103"/>
      <c r="E787" s="103"/>
      <c r="F787" s="104"/>
      <c r="G787" s="104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>
      <c r="A788" s="103"/>
      <c r="B788" s="129"/>
      <c r="C788" s="103"/>
      <c r="D788" s="103"/>
      <c r="E788" s="103"/>
      <c r="F788" s="104"/>
      <c r="G788" s="104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>
      <c r="A789" s="103"/>
      <c r="B789" s="129"/>
      <c r="C789" s="103"/>
      <c r="D789" s="103"/>
      <c r="E789" s="103"/>
      <c r="F789" s="104"/>
      <c r="G789" s="104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>
      <c r="A790" s="103"/>
      <c r="B790" s="129"/>
      <c r="C790" s="103"/>
      <c r="D790" s="103"/>
      <c r="E790" s="103"/>
      <c r="F790" s="104"/>
      <c r="G790" s="104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>
      <c r="A791" s="103"/>
      <c r="B791" s="129"/>
      <c r="C791" s="103"/>
      <c r="D791" s="103"/>
      <c r="E791" s="103"/>
      <c r="F791" s="104"/>
      <c r="G791" s="104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>
      <c r="A792" s="103"/>
      <c r="B792" s="129"/>
      <c r="C792" s="103"/>
      <c r="D792" s="103"/>
      <c r="E792" s="103"/>
      <c r="F792" s="104"/>
      <c r="G792" s="104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>
      <c r="A793" s="103"/>
      <c r="B793" s="129"/>
      <c r="C793" s="103"/>
      <c r="D793" s="103"/>
      <c r="E793" s="103"/>
      <c r="F793" s="104"/>
      <c r="G793" s="104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>
      <c r="A794" s="103"/>
      <c r="B794" s="129"/>
      <c r="C794" s="103"/>
      <c r="D794" s="103"/>
      <c r="E794" s="103"/>
      <c r="F794" s="104"/>
      <c r="G794" s="104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>
      <c r="A795" s="103"/>
      <c r="B795" s="129"/>
      <c r="C795" s="103"/>
      <c r="D795" s="103"/>
      <c r="E795" s="103"/>
      <c r="F795" s="104"/>
      <c r="G795" s="104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>
      <c r="A796" s="103"/>
      <c r="B796" s="129"/>
      <c r="C796" s="103"/>
      <c r="D796" s="103"/>
      <c r="E796" s="103"/>
      <c r="F796" s="104"/>
      <c r="G796" s="104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>
      <c r="A797" s="103"/>
      <c r="B797" s="129"/>
      <c r="C797" s="103"/>
      <c r="D797" s="103"/>
      <c r="E797" s="103"/>
      <c r="F797" s="104"/>
      <c r="G797" s="104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>
      <c r="A798" s="103"/>
      <c r="B798" s="129"/>
      <c r="C798" s="103"/>
      <c r="D798" s="103"/>
      <c r="E798" s="103"/>
      <c r="F798" s="104"/>
      <c r="G798" s="104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>
      <c r="A799" s="103"/>
      <c r="B799" s="129"/>
      <c r="C799" s="103"/>
      <c r="D799" s="103"/>
      <c r="E799" s="103"/>
      <c r="F799" s="104"/>
      <c r="G799" s="104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>
      <c r="A800" s="103"/>
      <c r="B800" s="129"/>
      <c r="C800" s="103"/>
      <c r="D800" s="103"/>
      <c r="E800" s="103"/>
      <c r="F800" s="104"/>
      <c r="G800" s="104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>
      <c r="A801" s="103"/>
      <c r="B801" s="129"/>
      <c r="C801" s="103"/>
      <c r="D801" s="103"/>
      <c r="E801" s="103"/>
      <c r="F801" s="104"/>
      <c r="G801" s="104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>
      <c r="A802" s="103"/>
      <c r="B802" s="129"/>
      <c r="C802" s="103"/>
      <c r="D802" s="103"/>
      <c r="E802" s="103"/>
      <c r="F802" s="104"/>
      <c r="G802" s="104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>
      <c r="A803" s="103"/>
      <c r="B803" s="129"/>
      <c r="C803" s="103"/>
      <c r="D803" s="103"/>
      <c r="E803" s="103"/>
      <c r="F803" s="104"/>
      <c r="G803" s="104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>
      <c r="A804" s="103"/>
      <c r="B804" s="129"/>
      <c r="C804" s="103"/>
      <c r="D804" s="103"/>
      <c r="E804" s="103"/>
      <c r="F804" s="104"/>
      <c r="G804" s="104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>
      <c r="A805" s="103"/>
      <c r="B805" s="129"/>
      <c r="C805" s="103"/>
      <c r="D805" s="103"/>
      <c r="E805" s="103"/>
      <c r="F805" s="104"/>
      <c r="G805" s="104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>
      <c r="A806" s="103"/>
      <c r="B806" s="129"/>
      <c r="C806" s="103"/>
      <c r="D806" s="103"/>
      <c r="E806" s="103"/>
      <c r="F806" s="104"/>
      <c r="G806" s="104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>
      <c r="A807" s="103"/>
      <c r="B807" s="129"/>
      <c r="C807" s="103"/>
      <c r="D807" s="103"/>
      <c r="E807" s="103"/>
      <c r="F807" s="104"/>
      <c r="G807" s="104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>
      <c r="A808" s="103"/>
      <c r="B808" s="129"/>
      <c r="C808" s="103"/>
      <c r="D808" s="103"/>
      <c r="E808" s="103"/>
      <c r="F808" s="104"/>
      <c r="G808" s="104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>
      <c r="A809" s="103"/>
      <c r="B809" s="129"/>
      <c r="C809" s="103"/>
      <c r="D809" s="103"/>
      <c r="E809" s="103"/>
      <c r="F809" s="104"/>
      <c r="G809" s="104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>
      <c r="A810" s="103"/>
      <c r="B810" s="129"/>
      <c r="C810" s="103"/>
      <c r="D810" s="103"/>
      <c r="E810" s="103"/>
      <c r="F810" s="104"/>
      <c r="G810" s="104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>
      <c r="A811" s="103"/>
      <c r="B811" s="129"/>
      <c r="C811" s="103"/>
      <c r="D811" s="103"/>
      <c r="E811" s="103"/>
      <c r="F811" s="104"/>
      <c r="G811" s="104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>
      <c r="A812" s="103"/>
      <c r="B812" s="129"/>
      <c r="C812" s="103"/>
      <c r="D812" s="103"/>
      <c r="E812" s="103"/>
      <c r="F812" s="104"/>
      <c r="G812" s="104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>
      <c r="A813" s="103"/>
      <c r="B813" s="129"/>
      <c r="C813" s="103"/>
      <c r="D813" s="103"/>
      <c r="E813" s="103"/>
      <c r="F813" s="104"/>
      <c r="G813" s="104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>
      <c r="A814" s="103"/>
      <c r="B814" s="129"/>
      <c r="C814" s="103"/>
      <c r="D814" s="103"/>
      <c r="E814" s="103"/>
      <c r="F814" s="104"/>
      <c r="G814" s="104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>
      <c r="A815" s="103"/>
      <c r="B815" s="129"/>
      <c r="C815" s="103"/>
      <c r="D815" s="103"/>
      <c r="E815" s="103"/>
      <c r="F815" s="104"/>
      <c r="G815" s="104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>
      <c r="A816" s="103"/>
      <c r="B816" s="129"/>
      <c r="C816" s="103"/>
      <c r="D816" s="103"/>
      <c r="E816" s="103"/>
      <c r="F816" s="104"/>
      <c r="G816" s="104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>
      <c r="A817" s="103"/>
      <c r="B817" s="129"/>
      <c r="C817" s="103"/>
      <c r="D817" s="103"/>
      <c r="E817" s="103"/>
      <c r="F817" s="104"/>
      <c r="G817" s="104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>
      <c r="A818" s="103"/>
      <c r="B818" s="129"/>
      <c r="C818" s="103"/>
      <c r="D818" s="103"/>
      <c r="E818" s="103"/>
      <c r="F818" s="104"/>
      <c r="G818" s="104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>
      <c r="A819" s="103"/>
      <c r="B819" s="129"/>
      <c r="C819" s="103"/>
      <c r="D819" s="103"/>
      <c r="E819" s="103"/>
      <c r="F819" s="104"/>
      <c r="G819" s="104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>
      <c r="A820" s="103"/>
      <c r="B820" s="129"/>
      <c r="C820" s="103"/>
      <c r="D820" s="103"/>
      <c r="E820" s="103"/>
      <c r="F820" s="104"/>
      <c r="G820" s="104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>
      <c r="A821" s="103"/>
      <c r="B821" s="129"/>
      <c r="C821" s="103"/>
      <c r="D821" s="103"/>
      <c r="E821" s="103"/>
      <c r="F821" s="104"/>
      <c r="G821" s="104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>
      <c r="A822" s="103"/>
      <c r="B822" s="129"/>
      <c r="C822" s="103"/>
      <c r="D822" s="103"/>
      <c r="E822" s="103"/>
      <c r="F822" s="104"/>
      <c r="G822" s="104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>
      <c r="A823" s="103"/>
      <c r="B823" s="129"/>
      <c r="C823" s="103"/>
      <c r="D823" s="103"/>
      <c r="E823" s="103"/>
      <c r="F823" s="104"/>
      <c r="G823" s="104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>
      <c r="A824" s="103"/>
      <c r="B824" s="129"/>
      <c r="C824" s="103"/>
      <c r="D824" s="103"/>
      <c r="E824" s="103"/>
      <c r="F824" s="104"/>
      <c r="G824" s="104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>
      <c r="A825" s="103"/>
      <c r="B825" s="129"/>
      <c r="C825" s="103"/>
      <c r="D825" s="103"/>
      <c r="E825" s="103"/>
      <c r="F825" s="104"/>
      <c r="G825" s="104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>
      <c r="A826" s="103"/>
      <c r="B826" s="129"/>
      <c r="C826" s="103"/>
      <c r="D826" s="103"/>
      <c r="E826" s="103"/>
      <c r="F826" s="104"/>
      <c r="G826" s="104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>
      <c r="A827" s="103"/>
      <c r="B827" s="129"/>
      <c r="C827" s="103"/>
      <c r="D827" s="103"/>
      <c r="E827" s="103"/>
      <c r="F827" s="104"/>
      <c r="G827" s="104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>
      <c r="A828" s="103"/>
      <c r="B828" s="129"/>
      <c r="C828" s="103"/>
      <c r="D828" s="103"/>
      <c r="E828" s="103"/>
      <c r="F828" s="104"/>
      <c r="G828" s="104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>
      <c r="A829" s="103"/>
      <c r="B829" s="129"/>
      <c r="C829" s="103"/>
      <c r="D829" s="103"/>
      <c r="E829" s="103"/>
      <c r="F829" s="104"/>
      <c r="G829" s="104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>
      <c r="A830" s="103"/>
      <c r="B830" s="129"/>
      <c r="C830" s="103"/>
      <c r="D830" s="103"/>
      <c r="E830" s="103"/>
      <c r="F830" s="104"/>
      <c r="G830" s="104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>
      <c r="A831" s="103"/>
      <c r="B831" s="129"/>
      <c r="C831" s="103"/>
      <c r="D831" s="103"/>
      <c r="E831" s="103"/>
      <c r="F831" s="104"/>
      <c r="G831" s="104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>
      <c r="A832" s="103"/>
      <c r="B832" s="129"/>
      <c r="C832" s="103"/>
      <c r="D832" s="103"/>
      <c r="E832" s="103"/>
      <c r="F832" s="104"/>
      <c r="G832" s="104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>
      <c r="A833" s="103"/>
      <c r="B833" s="129"/>
      <c r="C833" s="103"/>
      <c r="D833" s="103"/>
      <c r="E833" s="103"/>
      <c r="F833" s="104"/>
      <c r="G833" s="104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>
      <c r="A834" s="103"/>
      <c r="B834" s="129"/>
      <c r="C834" s="103"/>
      <c r="D834" s="103"/>
      <c r="E834" s="103"/>
      <c r="F834" s="104"/>
      <c r="G834" s="104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>
      <c r="A835" s="103"/>
      <c r="B835" s="129"/>
      <c r="C835" s="103"/>
      <c r="D835" s="103"/>
      <c r="E835" s="103"/>
      <c r="F835" s="104"/>
      <c r="G835" s="104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>
      <c r="A836" s="103"/>
      <c r="B836" s="129"/>
      <c r="C836" s="103"/>
      <c r="D836" s="103"/>
      <c r="E836" s="103"/>
      <c r="F836" s="104"/>
      <c r="G836" s="104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>
      <c r="A837" s="103"/>
      <c r="B837" s="129"/>
      <c r="C837" s="103"/>
      <c r="D837" s="103"/>
      <c r="E837" s="103"/>
      <c r="F837" s="104"/>
      <c r="G837" s="104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>
      <c r="A838" s="103"/>
      <c r="B838" s="129"/>
      <c r="C838" s="103"/>
      <c r="D838" s="103"/>
      <c r="E838" s="103"/>
      <c r="F838" s="104"/>
      <c r="G838" s="104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>
      <c r="A839" s="103"/>
      <c r="B839" s="129"/>
      <c r="C839" s="103"/>
      <c r="D839" s="103"/>
      <c r="E839" s="103"/>
      <c r="F839" s="104"/>
      <c r="G839" s="104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>
      <c r="A840" s="103"/>
      <c r="B840" s="129"/>
      <c r="C840" s="103"/>
      <c r="D840" s="103"/>
      <c r="E840" s="103"/>
      <c r="F840" s="104"/>
      <c r="G840" s="104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>
      <c r="A841" s="103"/>
      <c r="B841" s="129"/>
      <c r="C841" s="103"/>
      <c r="D841" s="103"/>
      <c r="E841" s="103"/>
      <c r="F841" s="104"/>
      <c r="G841" s="104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>
      <c r="A842" s="103"/>
      <c r="B842" s="129"/>
      <c r="C842" s="103"/>
      <c r="D842" s="103"/>
      <c r="E842" s="103"/>
      <c r="F842" s="104"/>
      <c r="G842" s="104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>
      <c r="A843" s="103"/>
      <c r="B843" s="129"/>
      <c r="C843" s="103"/>
      <c r="D843" s="103"/>
      <c r="E843" s="103"/>
      <c r="F843" s="104"/>
      <c r="G843" s="104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>
      <c r="A844" s="103"/>
      <c r="B844" s="129"/>
      <c r="C844" s="103"/>
      <c r="D844" s="103"/>
      <c r="E844" s="103"/>
      <c r="F844" s="104"/>
      <c r="G844" s="104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>
      <c r="A845" s="103"/>
      <c r="B845" s="129"/>
      <c r="C845" s="103"/>
      <c r="D845" s="103"/>
      <c r="E845" s="103"/>
      <c r="F845" s="104"/>
      <c r="G845" s="104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>
      <c r="A846" s="103"/>
      <c r="B846" s="129"/>
      <c r="C846" s="103"/>
      <c r="D846" s="103"/>
      <c r="E846" s="103"/>
      <c r="F846" s="104"/>
      <c r="G846" s="104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>
      <c r="A847" s="103"/>
      <c r="B847" s="129"/>
      <c r="C847" s="103"/>
      <c r="D847" s="103"/>
      <c r="E847" s="103"/>
      <c r="F847" s="104"/>
      <c r="G847" s="104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>
      <c r="A848" s="103"/>
      <c r="B848" s="129"/>
      <c r="C848" s="103"/>
      <c r="D848" s="103"/>
      <c r="E848" s="103"/>
      <c r="F848" s="104"/>
      <c r="G848" s="104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>
      <c r="A849" s="103"/>
      <c r="B849" s="129"/>
      <c r="C849" s="103"/>
      <c r="D849" s="103"/>
      <c r="E849" s="103"/>
      <c r="F849" s="104"/>
      <c r="G849" s="104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>
      <c r="A850" s="103"/>
      <c r="B850" s="129"/>
      <c r="C850" s="103"/>
      <c r="D850" s="103"/>
      <c r="E850" s="103"/>
      <c r="F850" s="104"/>
      <c r="G850" s="104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>
      <c r="A851" s="103"/>
      <c r="B851" s="129"/>
      <c r="C851" s="103"/>
      <c r="D851" s="103"/>
      <c r="E851" s="103"/>
      <c r="F851" s="104"/>
      <c r="G851" s="104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>
      <c r="A852" s="103"/>
      <c r="B852" s="129"/>
      <c r="C852" s="103"/>
      <c r="D852" s="103"/>
      <c r="E852" s="103"/>
      <c r="F852" s="104"/>
      <c r="G852" s="104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>
      <c r="A853" s="103"/>
      <c r="B853" s="129"/>
      <c r="C853" s="103"/>
      <c r="D853" s="103"/>
      <c r="E853" s="103"/>
      <c r="F853" s="104"/>
      <c r="G853" s="104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>
      <c r="A854" s="103"/>
      <c r="B854" s="129"/>
      <c r="C854" s="103"/>
      <c r="D854" s="103"/>
      <c r="E854" s="103"/>
      <c r="F854" s="104"/>
      <c r="G854" s="104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>
      <c r="A855" s="103"/>
      <c r="B855" s="129"/>
      <c r="C855" s="103"/>
      <c r="D855" s="103"/>
      <c r="E855" s="103"/>
      <c r="F855" s="104"/>
      <c r="G855" s="104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>
      <c r="A856" s="103"/>
      <c r="B856" s="129"/>
      <c r="C856" s="103"/>
      <c r="D856" s="103"/>
      <c r="E856" s="103"/>
      <c r="F856" s="104"/>
      <c r="G856" s="104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>
      <c r="A857" s="103"/>
      <c r="B857" s="129"/>
      <c r="C857" s="103"/>
      <c r="D857" s="103"/>
      <c r="E857" s="103"/>
      <c r="F857" s="104"/>
      <c r="G857" s="104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>
      <c r="A858" s="103"/>
      <c r="B858" s="129"/>
      <c r="C858" s="103"/>
      <c r="D858" s="103"/>
      <c r="E858" s="103"/>
      <c r="F858" s="104"/>
      <c r="G858" s="104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>
      <c r="A859" s="103"/>
      <c r="B859" s="129"/>
      <c r="C859" s="103"/>
      <c r="D859" s="103"/>
      <c r="E859" s="103"/>
      <c r="F859" s="104"/>
      <c r="G859" s="104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>
      <c r="A860" s="103"/>
      <c r="B860" s="129"/>
      <c r="C860" s="103"/>
      <c r="D860" s="103"/>
      <c r="E860" s="103"/>
      <c r="F860" s="104"/>
      <c r="G860" s="104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>
      <c r="A861" s="103"/>
      <c r="B861" s="129"/>
      <c r="C861" s="103"/>
      <c r="D861" s="103"/>
      <c r="E861" s="103"/>
      <c r="F861" s="104"/>
      <c r="G861" s="104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>
      <c r="A862" s="103"/>
      <c r="B862" s="129"/>
      <c r="C862" s="103"/>
      <c r="D862" s="103"/>
      <c r="E862" s="103"/>
      <c r="F862" s="104"/>
      <c r="G862" s="104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>
      <c r="A863" s="103"/>
      <c r="B863" s="129"/>
      <c r="C863" s="103"/>
      <c r="D863" s="103"/>
      <c r="E863" s="103"/>
      <c r="F863" s="104"/>
      <c r="G863" s="104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>
      <c r="A864" s="103"/>
      <c r="B864" s="129"/>
      <c r="C864" s="103"/>
      <c r="D864" s="103"/>
      <c r="E864" s="103"/>
      <c r="F864" s="104"/>
      <c r="G864" s="104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>
      <c r="A865" s="103"/>
      <c r="B865" s="129"/>
      <c r="C865" s="103"/>
      <c r="D865" s="103"/>
      <c r="E865" s="103"/>
      <c r="F865" s="104"/>
      <c r="G865" s="104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>
      <c r="A866" s="103"/>
      <c r="B866" s="129"/>
      <c r="C866" s="103"/>
      <c r="D866" s="103"/>
      <c r="E866" s="103"/>
      <c r="F866" s="104"/>
      <c r="G866" s="104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>
      <c r="A867" s="103"/>
      <c r="B867" s="129"/>
      <c r="C867" s="103"/>
      <c r="D867" s="103"/>
      <c r="E867" s="103"/>
      <c r="F867" s="104"/>
      <c r="G867" s="104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>
      <c r="A868" s="103"/>
      <c r="B868" s="129"/>
      <c r="C868" s="103"/>
      <c r="D868" s="103"/>
      <c r="E868" s="103"/>
      <c r="F868" s="104"/>
      <c r="G868" s="104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>
      <c r="A869" s="103"/>
      <c r="B869" s="129"/>
      <c r="C869" s="103"/>
      <c r="D869" s="103"/>
      <c r="E869" s="103"/>
      <c r="F869" s="104"/>
      <c r="G869" s="104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>
      <c r="A870" s="103"/>
      <c r="B870" s="129"/>
      <c r="C870" s="103"/>
      <c r="D870" s="103"/>
      <c r="E870" s="103"/>
      <c r="F870" s="104"/>
      <c r="G870" s="104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>
      <c r="A871" s="103"/>
      <c r="B871" s="129"/>
      <c r="C871" s="103"/>
      <c r="D871" s="103"/>
      <c r="E871" s="103"/>
      <c r="F871" s="104"/>
      <c r="G871" s="104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>
      <c r="A872" s="103"/>
      <c r="B872" s="129"/>
      <c r="C872" s="103"/>
      <c r="D872" s="103"/>
      <c r="E872" s="103"/>
      <c r="F872" s="104"/>
      <c r="G872" s="104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>
      <c r="A873" s="103"/>
      <c r="B873" s="129"/>
      <c r="C873" s="103"/>
      <c r="D873" s="103"/>
      <c r="E873" s="103"/>
      <c r="F873" s="104"/>
      <c r="G873" s="104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>
      <c r="A874" s="103"/>
      <c r="B874" s="129"/>
      <c r="C874" s="103"/>
      <c r="D874" s="103"/>
      <c r="E874" s="103"/>
      <c r="F874" s="104"/>
      <c r="G874" s="104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>
      <c r="A875" s="103"/>
      <c r="B875" s="129"/>
      <c r="C875" s="103"/>
      <c r="D875" s="103"/>
      <c r="E875" s="103"/>
      <c r="F875" s="104"/>
      <c r="G875" s="104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>
      <c r="A876" s="103"/>
      <c r="B876" s="129"/>
      <c r="C876" s="103"/>
      <c r="D876" s="103"/>
      <c r="E876" s="103"/>
      <c r="F876" s="104"/>
      <c r="G876" s="104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>
      <c r="A877" s="103"/>
      <c r="B877" s="129"/>
      <c r="C877" s="103"/>
      <c r="D877" s="103"/>
      <c r="E877" s="103"/>
      <c r="F877" s="104"/>
      <c r="G877" s="104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>
      <c r="A878" s="103"/>
      <c r="B878" s="129"/>
      <c r="C878" s="103"/>
      <c r="D878" s="103"/>
      <c r="E878" s="103"/>
      <c r="F878" s="104"/>
      <c r="G878" s="104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>
      <c r="A879" s="103"/>
      <c r="B879" s="129"/>
      <c r="C879" s="103"/>
      <c r="D879" s="103"/>
      <c r="E879" s="103"/>
      <c r="F879" s="104"/>
      <c r="G879" s="104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>
      <c r="A880" s="103"/>
      <c r="B880" s="129"/>
      <c r="C880" s="103"/>
      <c r="D880" s="103"/>
      <c r="E880" s="103"/>
      <c r="F880" s="104"/>
      <c r="G880" s="104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>
      <c r="A881" s="103"/>
      <c r="B881" s="129"/>
      <c r="C881" s="103"/>
      <c r="D881" s="103"/>
      <c r="E881" s="103"/>
      <c r="F881" s="104"/>
      <c r="G881" s="104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>
      <c r="A882" s="103"/>
      <c r="B882" s="129"/>
      <c r="C882" s="103"/>
      <c r="D882" s="103"/>
      <c r="E882" s="103"/>
      <c r="F882" s="104"/>
      <c r="G882" s="104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>
      <c r="A883" s="103"/>
      <c r="B883" s="129"/>
      <c r="C883" s="103"/>
      <c r="D883" s="103"/>
      <c r="E883" s="103"/>
      <c r="F883" s="104"/>
      <c r="G883" s="104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>
      <c r="A884" s="103"/>
      <c r="B884" s="129"/>
      <c r="C884" s="103"/>
      <c r="D884" s="103"/>
      <c r="E884" s="103"/>
      <c r="F884" s="104"/>
      <c r="G884" s="104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>
      <c r="A885" s="103"/>
      <c r="B885" s="129"/>
      <c r="C885" s="103"/>
      <c r="D885" s="103"/>
      <c r="E885" s="103"/>
      <c r="F885" s="104"/>
      <c r="G885" s="104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>
      <c r="A886" s="103"/>
      <c r="B886" s="129"/>
      <c r="C886" s="103"/>
      <c r="D886" s="103"/>
      <c r="E886" s="103"/>
      <c r="F886" s="104"/>
      <c r="G886" s="104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>
      <c r="A887" s="103"/>
      <c r="B887" s="129"/>
      <c r="C887" s="103"/>
      <c r="D887" s="103"/>
      <c r="E887" s="103"/>
      <c r="F887" s="104"/>
      <c r="G887" s="104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>
      <c r="A888" s="103"/>
      <c r="B888" s="129"/>
      <c r="C888" s="103"/>
      <c r="D888" s="103"/>
      <c r="E888" s="103"/>
      <c r="F888" s="104"/>
      <c r="G888" s="104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>
      <c r="A889" s="103"/>
      <c r="B889" s="129"/>
      <c r="C889" s="103"/>
      <c r="D889" s="103"/>
      <c r="E889" s="103"/>
      <c r="F889" s="104"/>
      <c r="G889" s="104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>
      <c r="A890" s="103"/>
      <c r="B890" s="129"/>
      <c r="C890" s="103"/>
      <c r="D890" s="103"/>
      <c r="E890" s="103"/>
      <c r="F890" s="104"/>
      <c r="G890" s="104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>
      <c r="A891" s="103"/>
      <c r="B891" s="129"/>
      <c r="C891" s="103"/>
      <c r="D891" s="103"/>
      <c r="E891" s="103"/>
      <c r="F891" s="104"/>
      <c r="G891" s="104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>
      <c r="A892" s="103"/>
      <c r="B892" s="129"/>
      <c r="C892" s="103"/>
      <c r="D892" s="103"/>
      <c r="E892" s="103"/>
      <c r="F892" s="104"/>
      <c r="G892" s="104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>
      <c r="A893" s="103"/>
      <c r="B893" s="129"/>
      <c r="C893" s="103"/>
      <c r="D893" s="103"/>
      <c r="E893" s="103"/>
      <c r="F893" s="104"/>
      <c r="G893" s="104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>
      <c r="A894" s="103"/>
      <c r="B894" s="129"/>
      <c r="C894" s="103"/>
      <c r="D894" s="103"/>
      <c r="E894" s="103"/>
      <c r="F894" s="104"/>
      <c r="G894" s="104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>
      <c r="A895" s="103"/>
      <c r="B895" s="129"/>
      <c r="C895" s="103"/>
      <c r="D895" s="103"/>
      <c r="E895" s="103"/>
      <c r="F895" s="104"/>
      <c r="G895" s="104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>
      <c r="A896" s="103"/>
      <c r="B896" s="129"/>
      <c r="C896" s="103"/>
      <c r="D896" s="103"/>
      <c r="E896" s="103"/>
      <c r="F896" s="104"/>
      <c r="G896" s="104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>
      <c r="A897" s="103"/>
      <c r="B897" s="129"/>
      <c r="C897" s="103"/>
      <c r="D897" s="103"/>
      <c r="E897" s="103"/>
      <c r="F897" s="104"/>
      <c r="G897" s="104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>
      <c r="A898" s="103"/>
      <c r="B898" s="129"/>
      <c r="C898" s="103"/>
      <c r="D898" s="103"/>
      <c r="E898" s="103"/>
      <c r="F898" s="104"/>
      <c r="G898" s="104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>
      <c r="A899" s="103"/>
      <c r="B899" s="129"/>
      <c r="C899" s="103"/>
      <c r="D899" s="103"/>
      <c r="E899" s="103"/>
      <c r="F899" s="104"/>
      <c r="G899" s="104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>
      <c r="A900" s="103"/>
      <c r="B900" s="129"/>
      <c r="C900" s="103"/>
      <c r="D900" s="103"/>
      <c r="E900" s="103"/>
      <c r="F900" s="104"/>
      <c r="G900" s="104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>
      <c r="A901" s="103"/>
      <c r="B901" s="129"/>
      <c r="C901" s="103"/>
      <c r="D901" s="103"/>
      <c r="E901" s="103"/>
      <c r="F901" s="104"/>
      <c r="G901" s="104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>
      <c r="A902" s="103"/>
      <c r="B902" s="129"/>
      <c r="C902" s="103"/>
      <c r="D902" s="103"/>
      <c r="E902" s="103"/>
      <c r="F902" s="104"/>
      <c r="G902" s="104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>
      <c r="A903" s="103"/>
      <c r="B903" s="129"/>
      <c r="C903" s="103"/>
      <c r="D903" s="103"/>
      <c r="E903" s="103"/>
      <c r="F903" s="104"/>
      <c r="G903" s="104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>
      <c r="A904" s="103"/>
      <c r="B904" s="129"/>
      <c r="C904" s="103"/>
      <c r="D904" s="103"/>
      <c r="E904" s="103"/>
      <c r="F904" s="104"/>
      <c r="G904" s="104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>
      <c r="A905" s="103"/>
      <c r="B905" s="129"/>
      <c r="C905" s="103"/>
      <c r="D905" s="103"/>
      <c r="E905" s="103"/>
      <c r="F905" s="104"/>
      <c r="G905" s="104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>
      <c r="A906" s="103"/>
      <c r="B906" s="129"/>
      <c r="C906" s="103"/>
      <c r="D906" s="103"/>
      <c r="E906" s="103"/>
      <c r="F906" s="104"/>
      <c r="G906" s="104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>
      <c r="A907" s="103"/>
      <c r="B907" s="129"/>
      <c r="C907" s="103"/>
      <c r="D907" s="103"/>
      <c r="E907" s="103"/>
      <c r="F907" s="104"/>
      <c r="G907" s="104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>
      <c r="A908" s="103"/>
      <c r="B908" s="129"/>
      <c r="C908" s="103"/>
      <c r="D908" s="103"/>
      <c r="E908" s="103"/>
      <c r="F908" s="104"/>
      <c r="G908" s="104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>
      <c r="A909" s="103"/>
      <c r="B909" s="129"/>
      <c r="C909" s="103"/>
      <c r="D909" s="103"/>
      <c r="E909" s="103"/>
      <c r="F909" s="104"/>
      <c r="G909" s="104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>
      <c r="A910" s="103"/>
      <c r="B910" s="129"/>
      <c r="C910" s="103"/>
      <c r="D910" s="103"/>
      <c r="E910" s="103"/>
      <c r="F910" s="104"/>
      <c r="G910" s="104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>
      <c r="A911" s="103"/>
      <c r="B911" s="129"/>
      <c r="C911" s="103"/>
      <c r="D911" s="103"/>
      <c r="E911" s="103"/>
      <c r="F911" s="104"/>
      <c r="G911" s="104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>
      <c r="A912" s="103"/>
      <c r="B912" s="129"/>
      <c r="C912" s="103"/>
      <c r="D912" s="103"/>
      <c r="E912" s="103"/>
      <c r="F912" s="104"/>
      <c r="G912" s="104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>
      <c r="A913" s="103"/>
      <c r="B913" s="129"/>
      <c r="C913" s="103"/>
      <c r="D913" s="103"/>
      <c r="E913" s="103"/>
      <c r="F913" s="104"/>
      <c r="G913" s="104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>
      <c r="A914" s="103"/>
      <c r="B914" s="129"/>
      <c r="C914" s="103"/>
      <c r="D914" s="103"/>
      <c r="E914" s="103"/>
      <c r="F914" s="104"/>
      <c r="G914" s="104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>
      <c r="A915" s="103"/>
      <c r="B915" s="129"/>
      <c r="C915" s="103"/>
      <c r="D915" s="103"/>
      <c r="E915" s="103"/>
      <c r="F915" s="104"/>
      <c r="G915" s="104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>
      <c r="A916" s="103"/>
      <c r="B916" s="129"/>
      <c r="C916" s="103"/>
      <c r="D916" s="103"/>
      <c r="E916" s="103"/>
      <c r="F916" s="104"/>
      <c r="G916" s="104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>
      <c r="A917" s="103"/>
      <c r="B917" s="129"/>
      <c r="C917" s="103"/>
      <c r="D917" s="103"/>
      <c r="E917" s="103"/>
      <c r="F917" s="104"/>
      <c r="G917" s="104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>
      <c r="A918" s="103"/>
      <c r="B918" s="129"/>
      <c r="C918" s="103"/>
      <c r="D918" s="103"/>
      <c r="E918" s="103"/>
      <c r="F918" s="104"/>
      <c r="G918" s="104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>
      <c r="A919" s="103"/>
      <c r="B919" s="129"/>
      <c r="C919" s="103"/>
      <c r="D919" s="103"/>
      <c r="E919" s="103"/>
      <c r="F919" s="104"/>
      <c r="G919" s="104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>
      <c r="A920" s="103"/>
      <c r="B920" s="129"/>
      <c r="C920" s="103"/>
      <c r="D920" s="103"/>
      <c r="E920" s="103"/>
      <c r="F920" s="104"/>
      <c r="G920" s="104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>
      <c r="A921" s="103"/>
      <c r="B921" s="129"/>
      <c r="C921" s="103"/>
      <c r="D921" s="103"/>
      <c r="E921" s="103"/>
      <c r="F921" s="104"/>
      <c r="G921" s="104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>
      <c r="A922" s="103"/>
      <c r="B922" s="129"/>
      <c r="C922" s="103"/>
      <c r="D922" s="103"/>
      <c r="E922" s="103"/>
      <c r="F922" s="104"/>
      <c r="G922" s="104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>
      <c r="A923" s="103"/>
      <c r="B923" s="129"/>
      <c r="C923" s="103"/>
      <c r="D923" s="103"/>
      <c r="E923" s="103"/>
      <c r="F923" s="104"/>
      <c r="G923" s="104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>
      <c r="A924" s="103"/>
      <c r="B924" s="129"/>
      <c r="C924" s="103"/>
      <c r="D924" s="103"/>
      <c r="E924" s="103"/>
      <c r="F924" s="104"/>
      <c r="G924" s="104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>
      <c r="A925" s="103"/>
      <c r="B925" s="129"/>
      <c r="C925" s="103"/>
      <c r="D925" s="103"/>
      <c r="E925" s="103"/>
      <c r="F925" s="104"/>
      <c r="G925" s="104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>
      <c r="A926" s="103"/>
      <c r="B926" s="129"/>
      <c r="C926" s="103"/>
      <c r="D926" s="103"/>
      <c r="E926" s="103"/>
      <c r="F926" s="104"/>
      <c r="G926" s="104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>
      <c r="A927" s="103"/>
      <c r="B927" s="129"/>
      <c r="C927" s="103"/>
      <c r="D927" s="103"/>
      <c r="E927" s="103"/>
      <c r="F927" s="104"/>
      <c r="G927" s="104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>
      <c r="A928" s="103"/>
      <c r="B928" s="129"/>
      <c r="C928" s="103"/>
      <c r="D928" s="103"/>
      <c r="E928" s="103"/>
      <c r="F928" s="104"/>
      <c r="G928" s="104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>
      <c r="A929" s="103"/>
      <c r="B929" s="129"/>
      <c r="C929" s="103"/>
      <c r="D929" s="103"/>
      <c r="E929" s="103"/>
      <c r="F929" s="104"/>
      <c r="G929" s="104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>
      <c r="A930" s="103"/>
      <c r="B930" s="129"/>
      <c r="C930" s="103"/>
      <c r="D930" s="103"/>
      <c r="E930" s="103"/>
      <c r="F930" s="104"/>
      <c r="G930" s="104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>
      <c r="A931" s="103"/>
      <c r="B931" s="129"/>
      <c r="C931" s="103"/>
      <c r="D931" s="103"/>
      <c r="E931" s="103"/>
      <c r="F931" s="104"/>
      <c r="G931" s="104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>
      <c r="A932" s="103"/>
      <c r="B932" s="129"/>
      <c r="C932" s="103"/>
      <c r="D932" s="103"/>
      <c r="E932" s="103"/>
      <c r="F932" s="104"/>
      <c r="G932" s="104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>
      <c r="A933" s="103"/>
      <c r="B933" s="129"/>
      <c r="C933" s="103"/>
      <c r="D933" s="103"/>
      <c r="E933" s="103"/>
      <c r="F933" s="104"/>
      <c r="G933" s="104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>
      <c r="A934" s="103"/>
      <c r="B934" s="129"/>
      <c r="C934" s="103"/>
      <c r="D934" s="103"/>
      <c r="E934" s="103"/>
      <c r="F934" s="104"/>
      <c r="G934" s="104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>
      <c r="A935" s="103"/>
      <c r="B935" s="129"/>
      <c r="C935" s="103"/>
      <c r="D935" s="103"/>
      <c r="E935" s="103"/>
      <c r="F935" s="104"/>
      <c r="G935" s="104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>
      <c r="A936" s="103"/>
      <c r="B936" s="129"/>
      <c r="C936" s="103"/>
      <c r="D936" s="103"/>
      <c r="E936" s="103"/>
      <c r="F936" s="104"/>
      <c r="G936" s="104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>
      <c r="A937" s="103"/>
      <c r="B937" s="129"/>
      <c r="C937" s="103"/>
      <c r="D937" s="103"/>
      <c r="E937" s="103"/>
      <c r="F937" s="104"/>
      <c r="G937" s="104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>
      <c r="A938" s="103"/>
      <c r="B938" s="129"/>
      <c r="C938" s="103"/>
      <c r="D938" s="103"/>
      <c r="E938" s="103"/>
      <c r="F938" s="104"/>
      <c r="G938" s="104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>
      <c r="A939" s="103"/>
      <c r="B939" s="129"/>
      <c r="C939" s="103"/>
      <c r="D939" s="103"/>
      <c r="E939" s="103"/>
      <c r="F939" s="104"/>
      <c r="G939" s="104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>
      <c r="A940" s="103"/>
      <c r="B940" s="129"/>
      <c r="C940" s="103"/>
      <c r="D940" s="103"/>
      <c r="E940" s="103"/>
      <c r="F940" s="104"/>
      <c r="G940" s="104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>
      <c r="A941" s="103"/>
      <c r="B941" s="129"/>
      <c r="C941" s="103"/>
      <c r="D941" s="103"/>
      <c r="E941" s="103"/>
      <c r="F941" s="104"/>
      <c r="G941" s="104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>
      <c r="A942" s="103"/>
      <c r="B942" s="129"/>
      <c r="C942" s="103"/>
      <c r="D942" s="103"/>
      <c r="E942" s="103"/>
      <c r="F942" s="104"/>
      <c r="G942" s="104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>
      <c r="A943" s="103"/>
      <c r="B943" s="129"/>
      <c r="C943" s="103"/>
      <c r="D943" s="103"/>
      <c r="E943" s="103"/>
      <c r="F943" s="104"/>
      <c r="G943" s="104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>
      <c r="A944" s="103"/>
      <c r="B944" s="129"/>
      <c r="C944" s="103"/>
      <c r="D944" s="103"/>
      <c r="E944" s="103"/>
      <c r="F944" s="104"/>
      <c r="G944" s="104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>
      <c r="A945" s="103"/>
      <c r="B945" s="129"/>
      <c r="C945" s="103"/>
      <c r="D945" s="103"/>
      <c r="E945" s="103"/>
      <c r="F945" s="104"/>
      <c r="G945" s="104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>
      <c r="A946" s="103"/>
      <c r="B946" s="129"/>
      <c r="C946" s="103"/>
      <c r="D946" s="103"/>
      <c r="E946" s="103"/>
      <c r="F946" s="104"/>
      <c r="G946" s="104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>
      <c r="A947" s="103"/>
      <c r="B947" s="129"/>
      <c r="C947" s="103"/>
      <c r="D947" s="103"/>
      <c r="E947" s="103"/>
      <c r="F947" s="104"/>
      <c r="G947" s="104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>
      <c r="A948" s="103"/>
      <c r="B948" s="129"/>
      <c r="C948" s="103"/>
      <c r="D948" s="103"/>
      <c r="E948" s="103"/>
      <c r="F948" s="104"/>
      <c r="G948" s="104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>
      <c r="A949" s="103"/>
      <c r="B949" s="129"/>
      <c r="C949" s="103"/>
      <c r="D949" s="103"/>
      <c r="E949" s="103"/>
      <c r="F949" s="104"/>
      <c r="G949" s="104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>
      <c r="A950" s="103"/>
      <c r="B950" s="129"/>
      <c r="C950" s="103"/>
      <c r="D950" s="103"/>
      <c r="E950" s="103"/>
      <c r="F950" s="104"/>
      <c r="G950" s="104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>
      <c r="A951" s="103"/>
      <c r="B951" s="129"/>
      <c r="C951" s="103"/>
      <c r="D951" s="103"/>
      <c r="E951" s="103"/>
      <c r="F951" s="104"/>
      <c r="G951" s="104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>
      <c r="A952" s="103"/>
      <c r="B952" s="129"/>
      <c r="C952" s="103"/>
      <c r="D952" s="103"/>
      <c r="E952" s="103"/>
      <c r="F952" s="104"/>
      <c r="G952" s="104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>
      <c r="A953" s="103"/>
      <c r="B953" s="129"/>
      <c r="C953" s="103"/>
      <c r="D953" s="103"/>
      <c r="E953" s="103"/>
      <c r="F953" s="104"/>
      <c r="G953" s="104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>
      <c r="A954" s="103"/>
      <c r="B954" s="129"/>
      <c r="C954" s="103"/>
      <c r="D954" s="103"/>
      <c r="E954" s="103"/>
      <c r="F954" s="104"/>
      <c r="G954" s="104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>
      <c r="A955" s="103"/>
      <c r="B955" s="129"/>
      <c r="C955" s="103"/>
      <c r="D955" s="103"/>
      <c r="E955" s="103"/>
      <c r="F955" s="104"/>
      <c r="G955" s="104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>
      <c r="A956" s="103"/>
      <c r="B956" s="129"/>
      <c r="C956" s="103"/>
      <c r="D956" s="103"/>
      <c r="E956" s="103"/>
      <c r="F956" s="104"/>
      <c r="G956" s="104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>
      <c r="A957" s="103"/>
      <c r="B957" s="129"/>
      <c r="C957" s="103"/>
      <c r="D957" s="103"/>
      <c r="E957" s="103"/>
      <c r="F957" s="104"/>
      <c r="G957" s="104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>
      <c r="A958" s="103"/>
      <c r="B958" s="129"/>
      <c r="C958" s="103"/>
      <c r="D958" s="103"/>
      <c r="E958" s="103"/>
      <c r="F958" s="104"/>
      <c r="G958" s="104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>
      <c r="A959" s="103"/>
      <c r="B959" s="129"/>
      <c r="C959" s="103"/>
      <c r="D959" s="103"/>
      <c r="E959" s="103"/>
      <c r="F959" s="104"/>
      <c r="G959" s="104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>
      <c r="A960" s="103"/>
      <c r="B960" s="129"/>
      <c r="C960" s="103"/>
      <c r="D960" s="103"/>
      <c r="E960" s="103"/>
      <c r="F960" s="104"/>
      <c r="G960" s="104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>
      <c r="A961" s="103"/>
      <c r="B961" s="129"/>
      <c r="C961" s="103"/>
      <c r="D961" s="103"/>
      <c r="E961" s="103"/>
      <c r="F961" s="104"/>
      <c r="G961" s="104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>
      <c r="A962" s="103"/>
      <c r="B962" s="129"/>
      <c r="C962" s="103"/>
      <c r="D962" s="103"/>
      <c r="E962" s="103"/>
      <c r="F962" s="104"/>
      <c r="G962" s="104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>
      <c r="A963" s="103"/>
      <c r="B963" s="129"/>
      <c r="C963" s="103"/>
      <c r="D963" s="103"/>
      <c r="E963" s="103"/>
      <c r="F963" s="104"/>
      <c r="G963" s="104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>
      <c r="A964" s="103"/>
      <c r="B964" s="129"/>
      <c r="C964" s="103"/>
      <c r="D964" s="103"/>
      <c r="E964" s="103"/>
      <c r="F964" s="104"/>
      <c r="G964" s="104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>
      <c r="A965" s="103"/>
      <c r="B965" s="129"/>
      <c r="C965" s="103"/>
      <c r="D965" s="103"/>
      <c r="E965" s="103"/>
      <c r="F965" s="104"/>
      <c r="G965" s="104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>
      <c r="A966" s="103"/>
      <c r="B966" s="129"/>
      <c r="C966" s="103"/>
      <c r="D966" s="103"/>
      <c r="E966" s="103"/>
      <c r="F966" s="104"/>
      <c r="G966" s="104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>
      <c r="A967" s="103"/>
      <c r="B967" s="129"/>
      <c r="C967" s="103"/>
      <c r="D967" s="103"/>
      <c r="E967" s="103"/>
      <c r="F967" s="104"/>
      <c r="G967" s="104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>
      <c r="A968" s="103"/>
      <c r="B968" s="129"/>
      <c r="C968" s="103"/>
      <c r="D968" s="103"/>
      <c r="E968" s="103"/>
      <c r="F968" s="104"/>
      <c r="G968" s="104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>
      <c r="A969" s="103"/>
      <c r="B969" s="129"/>
      <c r="C969" s="103"/>
      <c r="D969" s="103"/>
      <c r="E969" s="103"/>
      <c r="F969" s="104"/>
      <c r="G969" s="104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>
      <c r="A970" s="103"/>
      <c r="B970" s="129"/>
      <c r="C970" s="103"/>
      <c r="D970" s="103"/>
      <c r="E970" s="103"/>
      <c r="F970" s="104"/>
      <c r="G970" s="104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>
      <c r="A971" s="103"/>
      <c r="B971" s="129"/>
      <c r="C971" s="103"/>
      <c r="D971" s="103"/>
      <c r="E971" s="103"/>
      <c r="F971" s="104"/>
      <c r="G971" s="104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>
      <c r="A972" s="103"/>
      <c r="B972" s="129"/>
      <c r="C972" s="103"/>
      <c r="D972" s="103"/>
      <c r="E972" s="103"/>
      <c r="F972" s="104"/>
      <c r="G972" s="104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>
      <c r="A973" s="103"/>
      <c r="B973" s="129"/>
      <c r="C973" s="103"/>
      <c r="D973" s="103"/>
      <c r="E973" s="103"/>
      <c r="F973" s="104"/>
      <c r="G973" s="104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>
      <c r="A974" s="103"/>
      <c r="B974" s="129"/>
      <c r="C974" s="103"/>
      <c r="D974" s="103"/>
      <c r="E974" s="103"/>
      <c r="F974" s="104"/>
      <c r="G974" s="104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>
      <c r="A975" s="103"/>
      <c r="B975" s="129"/>
      <c r="C975" s="103"/>
      <c r="D975" s="103"/>
      <c r="E975" s="103"/>
      <c r="F975" s="104"/>
      <c r="G975" s="104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>
      <c r="A976" s="103"/>
      <c r="B976" s="129"/>
      <c r="C976" s="103"/>
      <c r="D976" s="103"/>
      <c r="E976" s="103"/>
      <c r="F976" s="104"/>
      <c r="G976" s="104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>
      <c r="A977" s="103"/>
      <c r="B977" s="129"/>
      <c r="C977" s="103"/>
      <c r="D977" s="103"/>
      <c r="E977" s="103"/>
      <c r="F977" s="104"/>
      <c r="G977" s="104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>
      <c r="A978" s="103"/>
      <c r="B978" s="129"/>
      <c r="C978" s="103"/>
      <c r="D978" s="103"/>
      <c r="E978" s="103"/>
      <c r="F978" s="104"/>
      <c r="G978" s="104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>
      <c r="A979" s="103"/>
      <c r="B979" s="129"/>
      <c r="C979" s="103"/>
      <c r="D979" s="103"/>
      <c r="E979" s="103"/>
      <c r="F979" s="104"/>
      <c r="G979" s="104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>
      <c r="A980" s="103"/>
      <c r="B980" s="129"/>
      <c r="C980" s="103"/>
      <c r="D980" s="103"/>
      <c r="E980" s="103"/>
      <c r="F980" s="104"/>
      <c r="G980" s="104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>
      <c r="A981" s="103"/>
      <c r="B981" s="129"/>
      <c r="C981" s="103"/>
      <c r="D981" s="103"/>
      <c r="E981" s="103"/>
      <c r="F981" s="104"/>
      <c r="G981" s="104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>
      <c r="A982" s="103"/>
      <c r="B982" s="129"/>
      <c r="C982" s="103"/>
      <c r="D982" s="103"/>
      <c r="E982" s="103"/>
      <c r="F982" s="104"/>
      <c r="G982" s="104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>
      <c r="A983" s="103"/>
      <c r="B983" s="129"/>
      <c r="C983" s="103"/>
      <c r="D983" s="103"/>
      <c r="E983" s="103"/>
      <c r="F983" s="104"/>
      <c r="G983" s="104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>
      <c r="A984" s="103"/>
      <c r="B984" s="129"/>
      <c r="C984" s="103"/>
      <c r="D984" s="103"/>
      <c r="E984" s="103"/>
      <c r="F984" s="104"/>
      <c r="G984" s="104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>
      <c r="A985" s="103"/>
      <c r="B985" s="129"/>
      <c r="C985" s="103"/>
      <c r="D985" s="103"/>
      <c r="E985" s="103"/>
      <c r="F985" s="104"/>
      <c r="G985" s="104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>
      <c r="A986" s="103"/>
      <c r="B986" s="129"/>
      <c r="C986" s="103"/>
      <c r="D986" s="103"/>
      <c r="E986" s="103"/>
      <c r="F986" s="104"/>
      <c r="G986" s="104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>
      <c r="A987" s="103"/>
      <c r="B987" s="129"/>
      <c r="C987" s="103"/>
      <c r="D987" s="103"/>
      <c r="E987" s="103"/>
      <c r="F987" s="104"/>
      <c r="G987" s="104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>
      <c r="A988" s="103"/>
      <c r="B988" s="129"/>
      <c r="C988" s="103"/>
      <c r="D988" s="103"/>
      <c r="E988" s="103"/>
      <c r="F988" s="104"/>
      <c r="G988" s="104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>
      <c r="A989" s="103"/>
      <c r="B989" s="129"/>
      <c r="C989" s="103"/>
      <c r="D989" s="103"/>
      <c r="E989" s="103"/>
      <c r="F989" s="104"/>
      <c r="G989" s="104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>
      <c r="A990" s="103"/>
      <c r="B990" s="129"/>
      <c r="C990" s="103"/>
      <c r="D990" s="103"/>
      <c r="E990" s="103"/>
      <c r="F990" s="104"/>
      <c r="G990" s="104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>
      <c r="A991" s="103"/>
      <c r="B991" s="129"/>
      <c r="C991" s="103"/>
      <c r="D991" s="103"/>
      <c r="E991" s="103"/>
      <c r="F991" s="104"/>
      <c r="G991" s="104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>
      <c r="A992" s="103"/>
      <c r="B992" s="129"/>
      <c r="C992" s="103"/>
      <c r="D992" s="103"/>
      <c r="E992" s="103"/>
      <c r="F992" s="104"/>
      <c r="G992" s="104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>
      <c r="A993" s="103"/>
      <c r="B993" s="129"/>
      <c r="C993" s="103"/>
      <c r="D993" s="103"/>
      <c r="E993" s="103"/>
      <c r="F993" s="104"/>
      <c r="G993" s="104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>
      <c r="A994" s="103"/>
      <c r="B994" s="129"/>
      <c r="C994" s="103"/>
      <c r="D994" s="103"/>
      <c r="E994" s="103"/>
      <c r="F994" s="104"/>
      <c r="G994" s="104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>
      <c r="A995" s="103"/>
      <c r="B995" s="129"/>
      <c r="C995" s="103"/>
      <c r="D995" s="103"/>
      <c r="E995" s="103"/>
      <c r="F995" s="104"/>
      <c r="G995" s="104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>
      <c r="A996" s="103"/>
      <c r="B996" s="129"/>
      <c r="C996" s="103"/>
      <c r="D996" s="103"/>
      <c r="E996" s="103"/>
      <c r="F996" s="104"/>
      <c r="G996" s="104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>
      <c r="A997" s="103"/>
      <c r="B997" s="129"/>
      <c r="C997" s="103"/>
      <c r="D997" s="103"/>
      <c r="E997" s="103"/>
      <c r="F997" s="104"/>
      <c r="G997" s="104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>
      <c r="A998" s="103"/>
      <c r="B998" s="129"/>
      <c r="C998" s="103"/>
      <c r="D998" s="103"/>
      <c r="E998" s="103"/>
      <c r="F998" s="104"/>
      <c r="G998" s="104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>
      <c r="A999" s="103"/>
      <c r="B999" s="129"/>
      <c r="C999" s="103"/>
      <c r="D999" s="103"/>
      <c r="E999" s="103"/>
      <c r="F999" s="104"/>
      <c r="G999" s="104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>
      <c r="A1000" s="103"/>
      <c r="B1000" s="129"/>
      <c r="C1000" s="103"/>
      <c r="D1000" s="103"/>
      <c r="E1000" s="103"/>
      <c r="F1000" s="104"/>
      <c r="G1000" s="104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  <row r="1001" spans="1:26" ht="15.75" customHeight="1">
      <c r="A1001" s="103"/>
      <c r="B1001" s="129"/>
      <c r="C1001" s="103"/>
      <c r="D1001" s="103"/>
      <c r="E1001" s="103"/>
      <c r="F1001" s="104"/>
      <c r="G1001" s="104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</row>
    <row r="1002" spans="1:26" ht="15.75" customHeight="1">
      <c r="A1002" s="103"/>
      <c r="B1002" s="129"/>
      <c r="C1002" s="103"/>
      <c r="D1002" s="103"/>
      <c r="E1002" s="103"/>
      <c r="F1002" s="104"/>
      <c r="G1002" s="104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</row>
    <row r="1003" spans="1:26" ht="15.75" customHeight="1">
      <c r="A1003" s="103"/>
      <c r="B1003" s="129"/>
      <c r="C1003" s="103"/>
      <c r="D1003" s="103"/>
      <c r="E1003" s="103"/>
      <c r="F1003" s="104"/>
      <c r="G1003" s="104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</row>
    <row r="1004" spans="1:26" ht="15.75" customHeight="1">
      <c r="A1004" s="103"/>
      <c r="B1004" s="129"/>
      <c r="C1004" s="103"/>
      <c r="D1004" s="103"/>
      <c r="E1004" s="103"/>
      <c r="F1004" s="104"/>
      <c r="G1004" s="104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  <c r="S1004" s="103"/>
      <c r="T1004" s="103"/>
      <c r="U1004" s="103"/>
      <c r="V1004" s="103"/>
      <c r="W1004" s="103"/>
      <c r="X1004" s="103"/>
      <c r="Y1004" s="103"/>
      <c r="Z1004" s="103"/>
    </row>
    <row r="1005" spans="1:26" ht="15.75" customHeight="1">
      <c r="A1005" s="103"/>
      <c r="B1005" s="129"/>
      <c r="C1005" s="103"/>
      <c r="D1005" s="103"/>
      <c r="E1005" s="103"/>
      <c r="F1005" s="104"/>
      <c r="G1005" s="104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103"/>
      <c r="Z1005" s="103"/>
    </row>
    <row r="1006" spans="1:26" ht="15.75" customHeight="1">
      <c r="A1006" s="103"/>
      <c r="B1006" s="129"/>
      <c r="C1006" s="103"/>
      <c r="D1006" s="103"/>
      <c r="E1006" s="103"/>
      <c r="F1006" s="104"/>
      <c r="G1006" s="104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3"/>
      <c r="T1006" s="103"/>
      <c r="U1006" s="103"/>
      <c r="V1006" s="103"/>
      <c r="W1006" s="103"/>
      <c r="X1006" s="103"/>
      <c r="Y1006" s="103"/>
      <c r="Z1006" s="103"/>
    </row>
    <row r="1007" spans="1:26" ht="15.75" customHeight="1">
      <c r="A1007" s="103"/>
      <c r="B1007" s="129"/>
      <c r="C1007" s="103"/>
      <c r="D1007" s="103"/>
      <c r="E1007" s="103"/>
      <c r="F1007" s="104"/>
      <c r="G1007" s="104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  <c r="S1007" s="103"/>
      <c r="T1007" s="103"/>
      <c r="U1007" s="103"/>
      <c r="V1007" s="103"/>
      <c r="W1007" s="103"/>
      <c r="X1007" s="103"/>
      <c r="Y1007" s="103"/>
      <c r="Z1007" s="103"/>
    </row>
    <row r="1008" spans="1:26" ht="15.75" customHeight="1">
      <c r="A1008" s="103"/>
      <c r="B1008" s="129"/>
      <c r="C1008" s="103"/>
      <c r="D1008" s="103"/>
      <c r="E1008" s="103"/>
      <c r="F1008" s="104"/>
      <c r="G1008" s="104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  <c r="S1008" s="103"/>
      <c r="T1008" s="103"/>
      <c r="U1008" s="103"/>
      <c r="V1008" s="103"/>
      <c r="W1008" s="103"/>
      <c r="X1008" s="103"/>
      <c r="Y1008" s="103"/>
      <c r="Z1008" s="103"/>
    </row>
    <row r="1009" spans="1:26" ht="15.75" customHeight="1">
      <c r="A1009" s="103"/>
      <c r="B1009" s="129"/>
      <c r="C1009" s="103"/>
      <c r="D1009" s="103"/>
      <c r="E1009" s="103"/>
      <c r="F1009" s="104"/>
      <c r="G1009" s="104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  <c r="S1009" s="103"/>
      <c r="T1009" s="103"/>
      <c r="U1009" s="103"/>
      <c r="V1009" s="103"/>
      <c r="W1009" s="103"/>
      <c r="X1009" s="103"/>
      <c r="Y1009" s="103"/>
      <c r="Z1009" s="103"/>
    </row>
    <row r="1010" spans="1:26" ht="15.75" customHeight="1">
      <c r="A1010" s="103"/>
      <c r="B1010" s="129"/>
      <c r="C1010" s="103"/>
      <c r="D1010" s="103"/>
      <c r="E1010" s="103"/>
      <c r="F1010" s="104"/>
      <c r="G1010" s="104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  <c r="U1010" s="103"/>
      <c r="V1010" s="103"/>
      <c r="W1010" s="103"/>
      <c r="X1010" s="103"/>
      <c r="Y1010" s="103"/>
      <c r="Z1010" s="103"/>
    </row>
    <row r="1011" spans="1:26" ht="15.75" customHeight="1">
      <c r="A1011" s="103"/>
      <c r="B1011" s="129"/>
      <c r="C1011" s="103"/>
      <c r="D1011" s="103"/>
      <c r="E1011" s="103"/>
      <c r="F1011" s="104"/>
      <c r="G1011" s="104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103"/>
      <c r="Z1011" s="103"/>
    </row>
    <row r="1012" spans="1:26" ht="15.75" customHeight="1">
      <c r="A1012" s="103"/>
      <c r="B1012" s="129"/>
      <c r="C1012" s="103"/>
      <c r="D1012" s="103"/>
      <c r="E1012" s="103"/>
      <c r="F1012" s="104"/>
      <c r="G1012" s="104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  <c r="S1012" s="103"/>
      <c r="T1012" s="103"/>
      <c r="U1012" s="103"/>
      <c r="V1012" s="103"/>
      <c r="W1012" s="103"/>
      <c r="X1012" s="103"/>
      <c r="Y1012" s="103"/>
      <c r="Z1012" s="103"/>
    </row>
    <row r="1013" spans="1:26" ht="15.75" customHeight="1">
      <c r="A1013" s="103"/>
      <c r="B1013" s="129"/>
      <c r="C1013" s="103"/>
      <c r="D1013" s="103"/>
      <c r="E1013" s="103"/>
      <c r="F1013" s="104"/>
      <c r="G1013" s="104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  <c r="V1013" s="103"/>
      <c r="W1013" s="103"/>
      <c r="X1013" s="103"/>
      <c r="Y1013" s="103"/>
      <c r="Z1013" s="103"/>
    </row>
    <row r="1014" spans="1:26" ht="15.75" customHeight="1">
      <c r="A1014" s="103"/>
      <c r="B1014" s="129"/>
      <c r="C1014" s="103"/>
      <c r="D1014" s="103"/>
      <c r="E1014" s="103"/>
      <c r="F1014" s="104"/>
      <c r="G1014" s="104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103"/>
      <c r="Z1014" s="103"/>
    </row>
    <row r="1015" spans="1:26" ht="15.75" customHeight="1">
      <c r="A1015" s="103"/>
      <c r="B1015" s="129"/>
      <c r="C1015" s="103"/>
      <c r="D1015" s="103"/>
      <c r="E1015" s="103"/>
      <c r="F1015" s="104"/>
      <c r="G1015" s="104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  <c r="S1015" s="103"/>
      <c r="T1015" s="103"/>
      <c r="U1015" s="103"/>
      <c r="V1015" s="103"/>
      <c r="W1015" s="103"/>
      <c r="X1015" s="103"/>
      <c r="Y1015" s="103"/>
      <c r="Z1015" s="103"/>
    </row>
    <row r="1016" spans="1:26" ht="15.75" customHeight="1">
      <c r="A1016" s="103"/>
      <c r="B1016" s="129"/>
      <c r="C1016" s="103"/>
      <c r="D1016" s="103"/>
      <c r="E1016" s="103"/>
      <c r="F1016" s="104"/>
      <c r="G1016" s="104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</row>
    <row r="1017" spans="1:26" ht="15.75" customHeight="1">
      <c r="A1017" s="103"/>
      <c r="B1017" s="129"/>
      <c r="C1017" s="103"/>
      <c r="D1017" s="103"/>
      <c r="E1017" s="103"/>
      <c r="F1017" s="104"/>
      <c r="G1017" s="104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103"/>
      <c r="Z1017" s="103"/>
    </row>
    <row r="1018" spans="1:26" ht="15.75" customHeight="1">
      <c r="A1018" s="103"/>
      <c r="B1018" s="129"/>
      <c r="C1018" s="103"/>
      <c r="D1018" s="103"/>
      <c r="E1018" s="103"/>
      <c r="F1018" s="104"/>
      <c r="G1018" s="104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  <c r="S1018" s="103"/>
      <c r="T1018" s="103"/>
      <c r="U1018" s="103"/>
      <c r="V1018" s="103"/>
      <c r="W1018" s="103"/>
      <c r="X1018" s="103"/>
      <c r="Y1018" s="103"/>
      <c r="Z1018" s="103"/>
    </row>
    <row r="1019" spans="1:26" ht="15.75" customHeight="1">
      <c r="A1019" s="103"/>
      <c r="B1019" s="129"/>
      <c r="C1019" s="103"/>
      <c r="D1019" s="103"/>
      <c r="E1019" s="103"/>
      <c r="F1019" s="104"/>
      <c r="G1019" s="104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  <c r="S1019" s="103"/>
      <c r="T1019" s="103"/>
      <c r="U1019" s="103"/>
      <c r="V1019" s="103"/>
      <c r="W1019" s="103"/>
      <c r="X1019" s="103"/>
      <c r="Y1019" s="103"/>
      <c r="Z1019" s="103"/>
    </row>
    <row r="1020" spans="1:26" ht="15.75" customHeight="1">
      <c r="A1020" s="103"/>
      <c r="B1020" s="129"/>
      <c r="C1020" s="103"/>
      <c r="D1020" s="103"/>
      <c r="E1020" s="103"/>
      <c r="F1020" s="104"/>
      <c r="G1020" s="104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  <c r="S1020" s="103"/>
      <c r="T1020" s="103"/>
      <c r="U1020" s="103"/>
      <c r="V1020" s="103"/>
      <c r="W1020" s="103"/>
      <c r="X1020" s="103"/>
      <c r="Y1020" s="103"/>
      <c r="Z1020" s="103"/>
    </row>
    <row r="1021" spans="1:26" ht="15.75" customHeight="1">
      <c r="A1021" s="103"/>
      <c r="B1021" s="129"/>
      <c r="C1021" s="103"/>
      <c r="D1021" s="103"/>
      <c r="E1021" s="103"/>
      <c r="F1021" s="104"/>
      <c r="G1021" s="104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  <c r="S1021" s="103"/>
      <c r="T1021" s="103"/>
      <c r="U1021" s="103"/>
      <c r="V1021" s="103"/>
      <c r="W1021" s="103"/>
      <c r="X1021" s="103"/>
      <c r="Y1021" s="103"/>
      <c r="Z1021" s="103"/>
    </row>
    <row r="1022" spans="1:26" ht="15.75" customHeight="1">
      <c r="A1022" s="103"/>
      <c r="B1022" s="129"/>
      <c r="C1022" s="103"/>
      <c r="D1022" s="103"/>
      <c r="E1022" s="103"/>
      <c r="F1022" s="104"/>
      <c r="G1022" s="104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</row>
  </sheetData>
  <mergeCells count="33">
    <mergeCell ref="A113:C113"/>
    <mergeCell ref="A120:B120"/>
    <mergeCell ref="A122:B122"/>
    <mergeCell ref="A88:B88"/>
    <mergeCell ref="A93:B93"/>
    <mergeCell ref="A94:C94"/>
    <mergeCell ref="A102:B102"/>
    <mergeCell ref="A103:C103"/>
    <mergeCell ref="A112:B112"/>
    <mergeCell ref="A80:C80"/>
    <mergeCell ref="A48:B48"/>
    <mergeCell ref="A49:C49"/>
    <mergeCell ref="F49:F50"/>
    <mergeCell ref="A58:B58"/>
    <mergeCell ref="A59:C59"/>
    <mergeCell ref="A64:B64"/>
    <mergeCell ref="A65:C65"/>
    <mergeCell ref="A72:B72"/>
    <mergeCell ref="A73:C73"/>
    <mergeCell ref="A74:C74"/>
    <mergeCell ref="A79:B79"/>
    <mergeCell ref="A38:C38"/>
    <mergeCell ref="A1:C1"/>
    <mergeCell ref="A2:C2"/>
    <mergeCell ref="A7:C7"/>
    <mergeCell ref="A10:C10"/>
    <mergeCell ref="A17:C17"/>
    <mergeCell ref="A26:B26"/>
    <mergeCell ref="A29:B29"/>
    <mergeCell ref="A30:C30"/>
    <mergeCell ref="A31:C31"/>
    <mergeCell ref="A35:B35"/>
    <mergeCell ref="A37:B37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26AD0-A22F-466A-88E2-983561956903}">
  <dimension ref="A1:Z1022"/>
  <sheetViews>
    <sheetView showGridLines="0" workbookViewId="0">
      <selection activeCell="G1" sqref="G1:K122"/>
    </sheetView>
  </sheetViews>
  <sheetFormatPr defaultColWidth="12.625" defaultRowHeight="15" customHeight="1"/>
  <cols>
    <col min="1" max="1" width="10.125" style="106" customWidth="1"/>
    <col min="2" max="2" width="50.125" style="106" customWidth="1"/>
    <col min="3" max="3" width="12.625" style="106"/>
    <col min="4" max="4" width="10.125" style="106" customWidth="1"/>
    <col min="5" max="5" width="11.125" style="106" customWidth="1"/>
    <col min="6" max="6" width="10.5" style="106" customWidth="1"/>
    <col min="7" max="7" width="12" style="106" customWidth="1"/>
    <col min="8" max="8" width="10.625" style="106" customWidth="1"/>
    <col min="9" max="9" width="22.125" style="106" customWidth="1"/>
    <col min="10" max="10" width="56.25" style="106" customWidth="1"/>
    <col min="11" max="26" width="8" style="106" customWidth="1"/>
    <col min="27" max="16384" width="12.625" style="106"/>
  </cols>
  <sheetData>
    <row r="1" spans="1:26" ht="15.75" customHeight="1">
      <c r="A1" s="215" t="s">
        <v>400</v>
      </c>
      <c r="B1" s="209"/>
      <c r="C1" s="210"/>
      <c r="D1" s="103"/>
      <c r="E1" s="103"/>
      <c r="F1" s="104"/>
      <c r="G1" s="105" t="s">
        <v>335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.75" customHeight="1">
      <c r="A2" s="208" t="s">
        <v>148</v>
      </c>
      <c r="B2" s="209"/>
      <c r="C2" s="210"/>
      <c r="D2" s="103"/>
      <c r="E2" s="103"/>
      <c r="F2" s="104"/>
      <c r="G2" s="107" t="s">
        <v>295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5.75" customHeight="1">
      <c r="A3" s="108" t="s">
        <v>149</v>
      </c>
      <c r="B3" s="109" t="s">
        <v>150</v>
      </c>
      <c r="C3" s="108"/>
      <c r="D3" s="103"/>
      <c r="E3" s="103"/>
      <c r="F3" s="104"/>
      <c r="G3" s="107" t="s">
        <v>295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5.75" customHeight="1">
      <c r="A4" s="108" t="s">
        <v>151</v>
      </c>
      <c r="B4" s="109" t="s">
        <v>152</v>
      </c>
      <c r="C4" s="108" t="s">
        <v>153</v>
      </c>
      <c r="D4" s="103"/>
      <c r="E4" s="103"/>
      <c r="F4" s="104"/>
      <c r="G4" s="107" t="s">
        <v>295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5.75" customHeight="1">
      <c r="A5" s="108" t="s">
        <v>154</v>
      </c>
      <c r="B5" s="109" t="s">
        <v>155</v>
      </c>
      <c r="C5" s="108" t="str">
        <f>G5</f>
        <v>SIDESV - DF000101/2022 - 2022/2022</v>
      </c>
      <c r="D5" s="103"/>
      <c r="E5" s="103"/>
      <c r="F5" s="104"/>
      <c r="G5" s="136" t="s">
        <v>407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>
      <c r="A6" s="108" t="s">
        <v>156</v>
      </c>
      <c r="B6" s="109" t="s">
        <v>157</v>
      </c>
      <c r="C6" s="108" t="s">
        <v>158</v>
      </c>
      <c r="D6" s="103"/>
      <c r="E6" s="103"/>
      <c r="F6" s="104"/>
      <c r="G6" s="107" t="s">
        <v>295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 customHeight="1">
      <c r="A7" s="206" t="s">
        <v>159</v>
      </c>
      <c r="B7" s="207"/>
      <c r="C7" s="207"/>
      <c r="D7" s="103"/>
      <c r="E7" s="103"/>
      <c r="F7" s="104"/>
      <c r="G7" s="107" t="s">
        <v>295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9.25" customHeight="1">
      <c r="A8" s="108" t="s">
        <v>160</v>
      </c>
      <c r="B8" s="109" t="s">
        <v>161</v>
      </c>
      <c r="C8" s="109" t="s">
        <v>162</v>
      </c>
      <c r="D8" s="103"/>
      <c r="E8" s="103"/>
      <c r="F8" s="104"/>
      <c r="G8" s="107" t="s">
        <v>295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5.75" customHeight="1">
      <c r="A9" s="108" t="s">
        <v>163</v>
      </c>
      <c r="B9" s="109" t="s">
        <v>164</v>
      </c>
      <c r="C9" s="108">
        <v>1</v>
      </c>
      <c r="D9" s="103"/>
      <c r="E9" s="103"/>
      <c r="F9" s="104"/>
      <c r="G9" s="107" t="s">
        <v>295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5.75" customHeight="1">
      <c r="A10" s="206" t="s">
        <v>165</v>
      </c>
      <c r="B10" s="207"/>
      <c r="C10" s="207"/>
      <c r="D10" s="103"/>
      <c r="E10" s="103"/>
      <c r="F10" s="104"/>
      <c r="G10" s="107" t="s">
        <v>295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5.75" customHeight="1">
      <c r="A11" s="108">
        <v>1</v>
      </c>
      <c r="B11" s="109" t="s">
        <v>166</v>
      </c>
      <c r="C11" s="108" t="s">
        <v>249</v>
      </c>
      <c r="D11" s="103"/>
      <c r="E11" s="103"/>
      <c r="F11" s="104"/>
      <c r="G11" s="107" t="s">
        <v>295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5.75" customHeight="1">
      <c r="A12" s="108">
        <v>2</v>
      </c>
      <c r="B12" s="109" t="s">
        <v>168</v>
      </c>
      <c r="C12" s="108" t="s">
        <v>169</v>
      </c>
      <c r="D12" s="103"/>
      <c r="E12" s="103"/>
      <c r="F12" s="104"/>
      <c r="G12" s="107" t="s">
        <v>295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5.75" customHeight="1">
      <c r="A13" s="108">
        <v>3</v>
      </c>
      <c r="B13" s="109" t="s">
        <v>170</v>
      </c>
      <c r="C13" s="110">
        <f>VLOOKUP(C14,$F$13:$G$14,2,0)</f>
        <v>2450.39</v>
      </c>
      <c r="D13" s="103"/>
      <c r="E13" s="103"/>
      <c r="F13" s="107" t="s">
        <v>336</v>
      </c>
      <c r="G13" s="111">
        <v>2450.39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5.75" customHeight="1">
      <c r="A14" s="108">
        <v>4</v>
      </c>
      <c r="B14" s="109" t="s">
        <v>171</v>
      </c>
      <c r="C14" s="108" t="s">
        <v>336</v>
      </c>
      <c r="D14" s="103"/>
      <c r="E14" s="103"/>
      <c r="F14" s="107" t="s">
        <v>337</v>
      </c>
      <c r="G14" s="111">
        <v>2939.18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5.75" customHeight="1">
      <c r="A15" s="108">
        <v>5</v>
      </c>
      <c r="B15" s="109" t="s">
        <v>173</v>
      </c>
      <c r="C15" s="108" t="s">
        <v>174</v>
      </c>
      <c r="D15" s="103"/>
      <c r="E15" s="103"/>
      <c r="F15" s="104"/>
      <c r="G15" s="107" t="s">
        <v>295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5.75" customHeight="1">
      <c r="A16" s="108">
        <v>6</v>
      </c>
      <c r="B16" s="109" t="s">
        <v>175</v>
      </c>
      <c r="C16" s="108" t="str">
        <f>G16</f>
        <v>DF000101/2022</v>
      </c>
      <c r="D16" s="103"/>
      <c r="E16" s="103"/>
      <c r="F16" s="104"/>
      <c r="G16" s="135" t="s">
        <v>176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5.75" customHeight="1">
      <c r="A17" s="211" t="s">
        <v>338</v>
      </c>
      <c r="B17" s="207"/>
      <c r="C17" s="207"/>
      <c r="D17" s="103"/>
      <c r="E17" s="103"/>
      <c r="F17" s="104"/>
      <c r="G17" s="107" t="s">
        <v>295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.75" customHeight="1">
      <c r="A18" s="112">
        <v>44197</v>
      </c>
      <c r="B18" s="113" t="s">
        <v>339</v>
      </c>
      <c r="C18" s="114" t="s">
        <v>179</v>
      </c>
      <c r="D18" s="103"/>
      <c r="E18" s="103"/>
      <c r="F18" s="104"/>
      <c r="G18" s="107" t="s">
        <v>295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5.75" customHeight="1">
      <c r="A19" s="108" t="s">
        <v>149</v>
      </c>
      <c r="B19" s="109" t="s">
        <v>180</v>
      </c>
      <c r="C19" s="110">
        <f>$C$13</f>
        <v>2450.39</v>
      </c>
      <c r="D19" s="103"/>
      <c r="E19" s="103"/>
      <c r="F19" s="104"/>
      <c r="G19" s="107" t="s">
        <v>295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5.75" customHeight="1">
      <c r="A20" s="108" t="s">
        <v>151</v>
      </c>
      <c r="B20" s="109" t="s">
        <v>340</v>
      </c>
      <c r="C20" s="110">
        <v>0</v>
      </c>
      <c r="D20" s="103"/>
      <c r="E20" s="103"/>
      <c r="F20" s="104"/>
      <c r="G20" s="115">
        <v>0.1</v>
      </c>
      <c r="H20" s="116">
        <v>245.03899999999999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5.75" customHeight="1">
      <c r="A21" s="108" t="s">
        <v>154</v>
      </c>
      <c r="B21" s="109" t="s">
        <v>341</v>
      </c>
      <c r="C21" s="110">
        <f>$H$21</f>
        <v>735.11699999999996</v>
      </c>
      <c r="D21" s="103"/>
      <c r="E21" s="103"/>
      <c r="F21" s="104"/>
      <c r="G21" s="115">
        <v>0.3</v>
      </c>
      <c r="H21" s="116">
        <v>735.11699999999996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.75" customHeight="1">
      <c r="A22" s="108" t="s">
        <v>156</v>
      </c>
      <c r="B22" s="109" t="s">
        <v>182</v>
      </c>
      <c r="C22" s="110">
        <f>H22</f>
        <v>637.10140000000001</v>
      </c>
      <c r="D22" s="103"/>
      <c r="E22" s="103"/>
      <c r="F22" s="104"/>
      <c r="G22" s="115">
        <v>0.2</v>
      </c>
      <c r="H22" s="116">
        <v>637.10140000000001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5.75" customHeight="1">
      <c r="A23" s="108" t="s">
        <v>183</v>
      </c>
      <c r="B23" s="109" t="s">
        <v>342</v>
      </c>
      <c r="C23" s="110">
        <f t="shared" ref="C23:C24" si="0">G23</f>
        <v>191.11651960581816</v>
      </c>
      <c r="D23" s="103"/>
      <c r="E23" s="103"/>
      <c r="F23" s="104"/>
      <c r="G23" s="111">
        <v>191.11651960581816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.75" customHeight="1">
      <c r="A24" s="108" t="s">
        <v>185</v>
      </c>
      <c r="B24" s="109" t="s">
        <v>343</v>
      </c>
      <c r="C24" s="110">
        <f t="shared" si="0"/>
        <v>29.402541477818179</v>
      </c>
      <c r="D24" s="103"/>
      <c r="E24" s="103"/>
      <c r="F24" s="104"/>
      <c r="G24" s="111">
        <v>29.402541477818179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.75" customHeight="1">
      <c r="A25" s="108" t="s">
        <v>204</v>
      </c>
      <c r="B25" s="109" t="s">
        <v>186</v>
      </c>
      <c r="C25" s="110">
        <v>0</v>
      </c>
      <c r="D25" s="103"/>
      <c r="E25" s="103"/>
      <c r="F25" s="104"/>
      <c r="G25" s="107" t="s">
        <v>295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.75" customHeight="1">
      <c r="A26" s="212" t="s">
        <v>344</v>
      </c>
      <c r="B26" s="210"/>
      <c r="C26" s="117">
        <f>SUM(C19:C25)</f>
        <v>4043.1274610836358</v>
      </c>
      <c r="D26" s="103"/>
      <c r="E26" s="103"/>
      <c r="F26" s="104"/>
      <c r="G26" s="107" t="s">
        <v>295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.75" customHeight="1">
      <c r="A27" s="108" t="s">
        <v>206</v>
      </c>
      <c r="B27" s="109" t="s">
        <v>345</v>
      </c>
      <c r="C27" s="110">
        <f t="shared" ref="C27:C28" si="1">G27</f>
        <v>419.29069556646886</v>
      </c>
      <c r="D27" s="103"/>
      <c r="E27" s="103"/>
      <c r="F27" s="104"/>
      <c r="G27" s="111">
        <v>419.29069556646886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.75" customHeight="1">
      <c r="A28" s="109" t="s">
        <v>346</v>
      </c>
      <c r="B28" s="109" t="s">
        <v>347</v>
      </c>
      <c r="C28" s="110">
        <f t="shared" si="1"/>
        <v>64.506260856379825</v>
      </c>
      <c r="D28" s="103"/>
      <c r="E28" s="103"/>
      <c r="F28" s="104"/>
      <c r="G28" s="111">
        <v>64.506260856379825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75" customHeight="1">
      <c r="A29" s="212" t="s">
        <v>187</v>
      </c>
      <c r="B29" s="210"/>
      <c r="C29" s="117">
        <f>C26+C27+C28</f>
        <v>4526.9244175064841</v>
      </c>
      <c r="D29" s="103"/>
      <c r="E29" s="103"/>
      <c r="F29" s="104"/>
      <c r="G29" s="107" t="s">
        <v>295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5.75" customHeight="1">
      <c r="A30" s="206" t="s">
        <v>188</v>
      </c>
      <c r="B30" s="207"/>
      <c r="C30" s="207"/>
      <c r="D30" s="103"/>
      <c r="E30" s="103"/>
      <c r="F30" s="104"/>
      <c r="G30" s="107" t="s">
        <v>295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5.75" customHeight="1">
      <c r="A31" s="206" t="s">
        <v>189</v>
      </c>
      <c r="B31" s="207"/>
      <c r="C31" s="207"/>
      <c r="D31" s="103"/>
      <c r="E31" s="103"/>
      <c r="F31" s="104"/>
      <c r="G31" s="107" t="s">
        <v>295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>
      <c r="A32" s="114" t="s">
        <v>190</v>
      </c>
      <c r="B32" s="113" t="s">
        <v>191</v>
      </c>
      <c r="C32" s="114" t="s">
        <v>192</v>
      </c>
      <c r="D32" s="114" t="s">
        <v>179</v>
      </c>
      <c r="E32" s="103"/>
      <c r="F32" s="104"/>
      <c r="G32" s="107" t="s">
        <v>295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5.75" customHeight="1">
      <c r="A33" s="108" t="s">
        <v>149</v>
      </c>
      <c r="B33" s="109" t="s">
        <v>193</v>
      </c>
      <c r="C33" s="118">
        <f t="shared" ref="C33:C34" si="2">G33</f>
        <v>8.3333333333333329E-2</v>
      </c>
      <c r="D33" s="110">
        <f t="shared" ref="D33:D34" si="3">C33*$C$29</f>
        <v>377.24370145887366</v>
      </c>
      <c r="E33" s="103"/>
      <c r="F33" s="104"/>
      <c r="G33" s="119">
        <v>8.3333333333333329E-2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5.75" customHeight="1">
      <c r="A34" s="108" t="s">
        <v>151</v>
      </c>
      <c r="B34" s="109" t="s">
        <v>194</v>
      </c>
      <c r="C34" s="118">
        <f t="shared" si="2"/>
        <v>2.7777777777777776E-2</v>
      </c>
      <c r="D34" s="110">
        <f t="shared" si="3"/>
        <v>125.74790048629121</v>
      </c>
      <c r="E34" s="103"/>
      <c r="F34" s="104"/>
      <c r="G34" s="119">
        <v>2.7777777777777776E-2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5.75" customHeight="1">
      <c r="A35" s="212" t="s">
        <v>344</v>
      </c>
      <c r="B35" s="210"/>
      <c r="C35" s="120">
        <f t="shared" ref="C35:D35" si="4">SUM(C33:C34)</f>
        <v>0.1111111111111111</v>
      </c>
      <c r="D35" s="117">
        <f t="shared" si="4"/>
        <v>502.99160194516486</v>
      </c>
      <c r="E35" s="103"/>
      <c r="F35" s="104"/>
      <c r="G35" s="107" t="s">
        <v>295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5.75" customHeight="1">
      <c r="A36" s="108" t="s">
        <v>154</v>
      </c>
      <c r="B36" s="108" t="s">
        <v>348</v>
      </c>
      <c r="C36" s="118">
        <f>G36</f>
        <v>4.4222222222222225E-2</v>
      </c>
      <c r="D36" s="110">
        <f>C36*$C$29</f>
        <v>200.19065757417565</v>
      </c>
      <c r="E36" s="103"/>
      <c r="F36" s="104"/>
      <c r="G36" s="119">
        <v>4.4222222222222225E-2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5.75" customHeight="1">
      <c r="A37" s="212" t="s">
        <v>187</v>
      </c>
      <c r="B37" s="210"/>
      <c r="C37" s="120">
        <f t="shared" ref="C37:D37" si="5">C35+C36</f>
        <v>0.15533333333333332</v>
      </c>
      <c r="D37" s="117">
        <f t="shared" si="5"/>
        <v>703.1822595193405</v>
      </c>
      <c r="E37" s="103"/>
      <c r="F37" s="104"/>
      <c r="G37" s="107" t="s">
        <v>295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.75" customHeight="1">
      <c r="A38" s="206" t="s">
        <v>195</v>
      </c>
      <c r="B38" s="207"/>
      <c r="C38" s="207"/>
      <c r="D38" s="103"/>
      <c r="E38" s="103"/>
      <c r="F38" s="104"/>
      <c r="G38" s="107" t="s">
        <v>295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5.75" customHeight="1">
      <c r="A39" s="114" t="s">
        <v>196</v>
      </c>
      <c r="B39" s="113" t="s">
        <v>197</v>
      </c>
      <c r="C39" s="114" t="s">
        <v>192</v>
      </c>
      <c r="D39" s="114" t="s">
        <v>179</v>
      </c>
      <c r="E39" s="103"/>
      <c r="F39" s="104"/>
      <c r="G39" s="107" t="s">
        <v>295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5.75" customHeight="1">
      <c r="A40" s="108" t="s">
        <v>149</v>
      </c>
      <c r="B40" s="109" t="s">
        <v>198</v>
      </c>
      <c r="C40" s="118">
        <f t="shared" ref="C40:C47" si="6">G40</f>
        <v>0.2</v>
      </c>
      <c r="D40" s="110">
        <f t="shared" ref="D40:D47" si="7">C40*$C$29</f>
        <v>905.38488350129683</v>
      </c>
      <c r="E40" s="103"/>
      <c r="F40" s="104"/>
      <c r="G40" s="119">
        <v>0.2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5.75" customHeight="1">
      <c r="A41" s="108" t="s">
        <v>151</v>
      </c>
      <c r="B41" s="109" t="s">
        <v>199</v>
      </c>
      <c r="C41" s="118">
        <f t="shared" si="6"/>
        <v>2.5000000000000001E-2</v>
      </c>
      <c r="D41" s="110">
        <f t="shared" si="7"/>
        <v>113.1731104376621</v>
      </c>
      <c r="E41" s="103"/>
      <c r="F41" s="104"/>
      <c r="G41" s="119">
        <v>2.5000000000000001E-2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5.75" customHeight="1">
      <c r="A42" s="108" t="s">
        <v>154</v>
      </c>
      <c r="B42" s="109" t="s">
        <v>200</v>
      </c>
      <c r="C42" s="118">
        <f t="shared" si="6"/>
        <v>0.06</v>
      </c>
      <c r="D42" s="110">
        <f t="shared" si="7"/>
        <v>271.61546505038905</v>
      </c>
      <c r="E42" s="103"/>
      <c r="F42" s="104"/>
      <c r="G42" s="119">
        <v>0.06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5.75" customHeight="1">
      <c r="A43" s="108" t="s">
        <v>156</v>
      </c>
      <c r="B43" s="109" t="s">
        <v>201</v>
      </c>
      <c r="C43" s="118">
        <f t="shared" si="6"/>
        <v>1.4999999999999999E-2</v>
      </c>
      <c r="D43" s="110">
        <f t="shared" si="7"/>
        <v>67.903866262597262</v>
      </c>
      <c r="E43" s="103"/>
      <c r="F43" s="104"/>
      <c r="G43" s="119">
        <v>1.4999999999999999E-2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5.75" customHeight="1">
      <c r="A44" s="108" t="s">
        <v>183</v>
      </c>
      <c r="B44" s="109" t="s">
        <v>202</v>
      </c>
      <c r="C44" s="118">
        <f t="shared" si="6"/>
        <v>0.01</v>
      </c>
      <c r="D44" s="110">
        <f t="shared" si="7"/>
        <v>45.269244175064841</v>
      </c>
      <c r="E44" s="103"/>
      <c r="F44" s="104"/>
      <c r="G44" s="119">
        <v>0.01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5.75" customHeight="1">
      <c r="A45" s="108" t="s">
        <v>185</v>
      </c>
      <c r="B45" s="109" t="s">
        <v>203</v>
      </c>
      <c r="C45" s="118">
        <f t="shared" si="6"/>
        <v>6.0000000000000001E-3</v>
      </c>
      <c r="D45" s="110">
        <f t="shared" si="7"/>
        <v>27.161546505038906</v>
      </c>
      <c r="E45" s="103"/>
      <c r="F45" s="104"/>
      <c r="G45" s="119">
        <v>6.0000000000000001E-3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5.75" customHeight="1">
      <c r="A46" s="108" t="s">
        <v>204</v>
      </c>
      <c r="B46" s="109" t="s">
        <v>205</v>
      </c>
      <c r="C46" s="118">
        <f t="shared" si="6"/>
        <v>2E-3</v>
      </c>
      <c r="D46" s="110">
        <f t="shared" si="7"/>
        <v>9.0538488350129693</v>
      </c>
      <c r="E46" s="103"/>
      <c r="F46" s="104"/>
      <c r="G46" s="119">
        <v>2E-3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>
      <c r="A47" s="108" t="s">
        <v>206</v>
      </c>
      <c r="B47" s="109" t="s">
        <v>207</v>
      </c>
      <c r="C47" s="118">
        <f t="shared" si="6"/>
        <v>0.08</v>
      </c>
      <c r="D47" s="110">
        <f t="shared" si="7"/>
        <v>362.15395340051873</v>
      </c>
      <c r="E47" s="103"/>
      <c r="F47" s="104"/>
      <c r="G47" s="119">
        <v>0.08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>
      <c r="A48" s="212" t="s">
        <v>208</v>
      </c>
      <c r="B48" s="210"/>
      <c r="C48" s="120">
        <f t="shared" ref="C48:D48" si="8">SUM(C40:C47)</f>
        <v>0.39800000000000008</v>
      </c>
      <c r="D48" s="117">
        <f t="shared" si="8"/>
        <v>1801.7159181675806</v>
      </c>
      <c r="E48" s="103"/>
      <c r="F48" s="104"/>
      <c r="G48" s="107" t="s">
        <v>295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>
      <c r="A49" s="206" t="s">
        <v>209</v>
      </c>
      <c r="B49" s="207"/>
      <c r="C49" s="207"/>
      <c r="D49" s="103"/>
      <c r="E49" s="103"/>
      <c r="F49" s="213" t="s">
        <v>349</v>
      </c>
      <c r="G49" s="116">
        <v>25.16</v>
      </c>
      <c r="H49" s="107" t="s">
        <v>350</v>
      </c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>
      <c r="A50" s="114" t="s">
        <v>210</v>
      </c>
      <c r="B50" s="113" t="s">
        <v>211</v>
      </c>
      <c r="C50" s="114" t="s">
        <v>179</v>
      </c>
      <c r="D50" s="103"/>
      <c r="E50" s="103"/>
      <c r="F50" s="214"/>
      <c r="G50" s="116">
        <v>15.21</v>
      </c>
      <c r="H50" s="107" t="s">
        <v>351</v>
      </c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>
      <c r="A51" s="108" t="s">
        <v>149</v>
      </c>
      <c r="B51" s="109" t="s">
        <v>212</v>
      </c>
      <c r="C51" s="110">
        <f>G50*G51*2</f>
        <v>167.31</v>
      </c>
      <c r="D51" s="103"/>
      <c r="E51" s="103"/>
      <c r="F51" s="103"/>
      <c r="G51" s="111">
        <v>5.5</v>
      </c>
      <c r="I51" s="121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>
      <c r="A52" s="108" t="s">
        <v>151</v>
      </c>
      <c r="B52" s="109" t="s">
        <v>352</v>
      </c>
      <c r="C52" s="110">
        <f>-G52*$C$19</f>
        <v>-147.02339999999998</v>
      </c>
      <c r="D52" s="103"/>
      <c r="E52" s="103"/>
      <c r="F52" s="103"/>
      <c r="G52" s="122">
        <v>0.06</v>
      </c>
      <c r="I52" s="121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>
      <c r="A53" s="108" t="s">
        <v>154</v>
      </c>
      <c r="B53" s="109" t="s">
        <v>214</v>
      </c>
      <c r="C53" s="110">
        <f>($G$53*0.98)*$G$50</f>
        <v>635.43425400000001</v>
      </c>
      <c r="D53" s="103"/>
      <c r="E53" s="103"/>
      <c r="F53" s="103"/>
      <c r="G53" s="111">
        <v>42.63</v>
      </c>
      <c r="H53" s="122">
        <v>0.02</v>
      </c>
      <c r="I53" s="121" t="s">
        <v>353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>
      <c r="A54" s="108" t="s">
        <v>156</v>
      </c>
      <c r="B54" s="109" t="s">
        <v>215</v>
      </c>
      <c r="C54" s="110">
        <f>$G$54</f>
        <v>151.9</v>
      </c>
      <c r="D54" s="103"/>
      <c r="E54" s="103"/>
      <c r="F54" s="104"/>
      <c r="G54" s="111">
        <v>151.9</v>
      </c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>
      <c r="A55" s="108" t="s">
        <v>183</v>
      </c>
      <c r="B55" s="109" t="s">
        <v>216</v>
      </c>
      <c r="C55" s="110">
        <f>$G$55</f>
        <v>9.76</v>
      </c>
      <c r="D55" s="103"/>
      <c r="E55" s="103"/>
      <c r="F55" s="104"/>
      <c r="G55" s="111">
        <v>9.76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28.5">
      <c r="A56" s="108" t="s">
        <v>185</v>
      </c>
      <c r="B56" s="109" t="s">
        <v>354</v>
      </c>
      <c r="C56" s="110">
        <f>$G$56</f>
        <v>15.19</v>
      </c>
      <c r="D56" s="103"/>
      <c r="E56" s="103"/>
      <c r="F56" s="104"/>
      <c r="G56" s="111">
        <v>15.19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>
      <c r="A57" s="108" t="s">
        <v>204</v>
      </c>
      <c r="B57" s="109" t="s">
        <v>217</v>
      </c>
      <c r="C57" s="110">
        <f>$G$57</f>
        <v>13</v>
      </c>
      <c r="D57" s="103"/>
      <c r="E57" s="103"/>
      <c r="F57" s="104"/>
      <c r="G57" s="111">
        <v>13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>
      <c r="A58" s="212" t="s">
        <v>187</v>
      </c>
      <c r="B58" s="210"/>
      <c r="C58" s="117">
        <f>SUM(C51:C57)</f>
        <v>845.57085400000005</v>
      </c>
      <c r="D58" s="103"/>
      <c r="E58" s="103"/>
      <c r="F58" s="104"/>
      <c r="G58" s="107" t="s">
        <v>295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>
      <c r="A59" s="206" t="s">
        <v>218</v>
      </c>
      <c r="B59" s="207"/>
      <c r="C59" s="207"/>
      <c r="D59" s="103"/>
      <c r="E59" s="103"/>
      <c r="F59" s="104"/>
      <c r="G59" s="107" t="s">
        <v>295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>
      <c r="A60" s="114">
        <v>2</v>
      </c>
      <c r="B60" s="113" t="s">
        <v>219</v>
      </c>
      <c r="C60" s="114" t="s">
        <v>179</v>
      </c>
      <c r="D60" s="103"/>
      <c r="E60" s="103"/>
      <c r="F60" s="104"/>
      <c r="G60" s="107" t="s">
        <v>295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>
      <c r="A61" s="108" t="s">
        <v>190</v>
      </c>
      <c r="B61" s="109" t="s">
        <v>220</v>
      </c>
      <c r="C61" s="110">
        <f>D37</f>
        <v>703.1822595193405</v>
      </c>
      <c r="D61" s="103"/>
      <c r="E61" s="103"/>
      <c r="F61" s="104"/>
      <c r="G61" s="107" t="s">
        <v>295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>
      <c r="A62" s="108" t="s">
        <v>196</v>
      </c>
      <c r="B62" s="109" t="s">
        <v>197</v>
      </c>
      <c r="C62" s="110">
        <f>D48</f>
        <v>1801.7159181675806</v>
      </c>
      <c r="D62" s="103"/>
      <c r="E62" s="103"/>
      <c r="F62" s="104"/>
      <c r="G62" s="107" t="s">
        <v>295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>
      <c r="A63" s="108" t="s">
        <v>210</v>
      </c>
      <c r="B63" s="109" t="s">
        <v>211</v>
      </c>
      <c r="C63" s="110">
        <f>C58</f>
        <v>845.57085400000005</v>
      </c>
      <c r="D63" s="103"/>
      <c r="E63" s="103"/>
      <c r="F63" s="104"/>
      <c r="G63" s="107" t="s">
        <v>295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>
      <c r="A64" s="212" t="s">
        <v>187</v>
      </c>
      <c r="B64" s="210"/>
      <c r="C64" s="117">
        <f>SUM(C61:C63)</f>
        <v>3350.4690316869214</v>
      </c>
      <c r="D64" s="103"/>
      <c r="E64" s="103"/>
      <c r="F64" s="104"/>
      <c r="G64" s="107" t="s">
        <v>295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>
      <c r="A65" s="206" t="s">
        <v>221</v>
      </c>
      <c r="B65" s="207"/>
      <c r="C65" s="207"/>
      <c r="D65" s="103"/>
      <c r="E65" s="103"/>
      <c r="F65" s="104"/>
      <c r="G65" s="107" t="s">
        <v>295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>
      <c r="A66" s="114">
        <v>3</v>
      </c>
      <c r="B66" s="113" t="s">
        <v>222</v>
      </c>
      <c r="C66" s="114" t="s">
        <v>192</v>
      </c>
      <c r="D66" s="114" t="s">
        <v>179</v>
      </c>
      <c r="E66" s="103"/>
      <c r="F66" s="104"/>
      <c r="G66" s="107" t="s">
        <v>295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>
      <c r="A67" s="108" t="s">
        <v>149</v>
      </c>
      <c r="B67" s="109" t="s">
        <v>355</v>
      </c>
      <c r="C67" s="118">
        <f t="shared" ref="C67:C71" si="9">G67</f>
        <v>3.4837962962962965E-3</v>
      </c>
      <c r="D67" s="110">
        <f t="shared" ref="D67:D71" si="10">C67*$C$29</f>
        <v>15.770882519322358</v>
      </c>
      <c r="E67" s="103"/>
      <c r="F67" s="104"/>
      <c r="G67" s="119">
        <v>3.4837962962962965E-3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>
      <c r="A68" s="108" t="s">
        <v>151</v>
      </c>
      <c r="B68" s="109" t="s">
        <v>356</v>
      </c>
      <c r="C68" s="118">
        <f t="shared" si="9"/>
        <v>1.3865509259259263E-3</v>
      </c>
      <c r="D68" s="110">
        <f t="shared" si="10"/>
        <v>6.2768112426903002</v>
      </c>
      <c r="E68" s="103"/>
      <c r="F68" s="104"/>
      <c r="G68" s="119">
        <v>1.3865509259259263E-3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>
      <c r="A69" s="108" t="s">
        <v>154</v>
      </c>
      <c r="B69" s="109" t="s">
        <v>357</v>
      </c>
      <c r="C69" s="123">
        <f t="shared" si="9"/>
        <v>1.3935185185185185E-4</v>
      </c>
      <c r="D69" s="110">
        <f t="shared" si="10"/>
        <v>0.63083530077289429</v>
      </c>
      <c r="E69" s="103"/>
      <c r="F69" s="104"/>
      <c r="G69" s="124">
        <v>1.3935185185185185E-4</v>
      </c>
      <c r="H69" s="103"/>
      <c r="I69" s="125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>
      <c r="A70" s="108" t="s">
        <v>156</v>
      </c>
      <c r="B70" s="109" t="s">
        <v>358</v>
      </c>
      <c r="C70" s="118">
        <f t="shared" si="9"/>
        <v>0.04</v>
      </c>
      <c r="D70" s="110">
        <f t="shared" si="10"/>
        <v>181.07697670025937</v>
      </c>
      <c r="E70" s="103"/>
      <c r="F70" s="104"/>
      <c r="G70" s="119">
        <v>0.04</v>
      </c>
      <c r="H70" s="103"/>
      <c r="I70" s="125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>
      <c r="A71" s="108" t="s">
        <v>183</v>
      </c>
      <c r="B71" s="109" t="s">
        <v>359</v>
      </c>
      <c r="C71" s="118">
        <f t="shared" si="9"/>
        <v>8.3333333333333328E-4</v>
      </c>
      <c r="D71" s="110">
        <f t="shared" si="10"/>
        <v>3.7724370145887365</v>
      </c>
      <c r="E71" s="103"/>
      <c r="F71" s="104"/>
      <c r="G71" s="119">
        <v>8.3333333333333328E-4</v>
      </c>
      <c r="H71" s="103"/>
      <c r="I71" s="125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>
      <c r="A72" s="212" t="s">
        <v>187</v>
      </c>
      <c r="B72" s="210"/>
      <c r="C72" s="120">
        <f t="shared" ref="C72:D72" si="11">SUM(C67:C71)</f>
        <v>4.5843032407407405E-2</v>
      </c>
      <c r="D72" s="117">
        <f t="shared" si="11"/>
        <v>207.52794277763365</v>
      </c>
      <c r="E72" s="103"/>
      <c r="F72" s="104"/>
      <c r="G72" s="107" t="s">
        <v>295</v>
      </c>
      <c r="H72" s="103"/>
      <c r="I72" s="125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>
      <c r="A73" s="206" t="s">
        <v>228</v>
      </c>
      <c r="B73" s="207"/>
      <c r="C73" s="207"/>
      <c r="D73" s="103"/>
      <c r="E73" s="103"/>
      <c r="F73" s="104"/>
      <c r="G73" s="107" t="s">
        <v>295</v>
      </c>
      <c r="H73" s="103"/>
      <c r="I73" s="125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>
      <c r="A74" s="211" t="s">
        <v>360</v>
      </c>
      <c r="B74" s="207"/>
      <c r="C74" s="207"/>
      <c r="D74" s="103"/>
      <c r="E74" s="103"/>
      <c r="F74" s="104"/>
      <c r="G74" s="107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>
      <c r="A75" s="112">
        <v>44200</v>
      </c>
      <c r="B75" s="113" t="s">
        <v>361</v>
      </c>
      <c r="C75" s="114" t="s">
        <v>192</v>
      </c>
      <c r="D75" s="114" t="s">
        <v>179</v>
      </c>
      <c r="E75" s="103"/>
      <c r="F75" s="104"/>
      <c r="G75" s="107" t="s">
        <v>295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>
      <c r="A76" s="108" t="s">
        <v>149</v>
      </c>
      <c r="B76" s="109" t="s">
        <v>362</v>
      </c>
      <c r="C76" s="118">
        <f t="shared" ref="C76:C78" si="12">G76</f>
        <v>7.4059259999999997E-4</v>
      </c>
      <c r="D76" s="110">
        <f t="shared" ref="D76:D78" si="13">C76*$C$29</f>
        <v>3.3526067243646125</v>
      </c>
      <c r="E76" s="103"/>
      <c r="F76" s="104"/>
      <c r="G76" s="119">
        <v>7.4059259999999997E-4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>
      <c r="A77" s="108" t="s">
        <v>151</v>
      </c>
      <c r="B77" s="109" t="s">
        <v>363</v>
      </c>
      <c r="C77" s="118">
        <f t="shared" si="12"/>
        <v>2.786E-4</v>
      </c>
      <c r="D77" s="110">
        <f t="shared" si="13"/>
        <v>1.2612011427173064</v>
      </c>
      <c r="E77" s="103"/>
      <c r="F77" s="104"/>
      <c r="G77" s="119">
        <v>2.786E-4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>
      <c r="A78" s="108" t="s">
        <v>154</v>
      </c>
      <c r="B78" s="109" t="s">
        <v>364</v>
      </c>
      <c r="C78" s="118">
        <f t="shared" si="12"/>
        <v>2.6530679999999997E-3</v>
      </c>
      <c r="D78" s="110">
        <f t="shared" si="13"/>
        <v>12.010238310505091</v>
      </c>
      <c r="E78" s="103"/>
      <c r="F78" s="104"/>
      <c r="G78" s="119">
        <v>2.6530679999999997E-3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>
      <c r="A79" s="212" t="s">
        <v>208</v>
      </c>
      <c r="B79" s="210"/>
      <c r="C79" s="120">
        <f t="shared" ref="C79:D79" si="14">SUM(C76:C78)</f>
        <v>3.6722605999999994E-3</v>
      </c>
      <c r="D79" s="117">
        <f t="shared" si="14"/>
        <v>16.624046177587012</v>
      </c>
      <c r="E79" s="103"/>
      <c r="F79" s="104"/>
      <c r="G79" s="126" t="s">
        <v>295</v>
      </c>
      <c r="H79" s="103"/>
      <c r="I79" s="125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>
      <c r="A80" s="211" t="s">
        <v>365</v>
      </c>
      <c r="B80" s="207"/>
      <c r="C80" s="207"/>
      <c r="D80" s="110"/>
      <c r="E80" s="103"/>
      <c r="F80" s="104"/>
      <c r="G80" s="126" t="s">
        <v>295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>
      <c r="A81" s="112">
        <v>44231</v>
      </c>
      <c r="B81" s="113" t="s">
        <v>229</v>
      </c>
      <c r="C81" s="114" t="s">
        <v>192</v>
      </c>
      <c r="D81" s="114" t="s">
        <v>179</v>
      </c>
      <c r="E81" s="103"/>
      <c r="F81" s="104"/>
      <c r="G81" s="126" t="s">
        <v>295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>
      <c r="A82" s="108" t="s">
        <v>149</v>
      </c>
      <c r="B82" s="109" t="s">
        <v>230</v>
      </c>
      <c r="C82" s="118">
        <f t="shared" ref="C82:C87" si="15">G82</f>
        <v>8.3333333333333329E-2</v>
      </c>
      <c r="D82" s="110">
        <f t="shared" ref="D82:D87" si="16">C82*$C$29</f>
        <v>377.24370145887366</v>
      </c>
      <c r="E82" s="103"/>
      <c r="F82" s="104"/>
      <c r="G82" s="119">
        <v>8.3333333333333329E-2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>
      <c r="A83" s="108" t="s">
        <v>151</v>
      </c>
      <c r="B83" s="109" t="s">
        <v>366</v>
      </c>
      <c r="C83" s="118">
        <f t="shared" si="15"/>
        <v>1.1499999999999998E-2</v>
      </c>
      <c r="D83" s="110">
        <f t="shared" si="16"/>
        <v>52.059630801324559</v>
      </c>
      <c r="E83" s="103"/>
      <c r="F83" s="104"/>
      <c r="G83" s="119">
        <v>1.1499999999999998E-2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>
      <c r="A84" s="108" t="s">
        <v>154</v>
      </c>
      <c r="B84" s="109" t="s">
        <v>367</v>
      </c>
      <c r="C84" s="118">
        <f t="shared" si="15"/>
        <v>2.0833333333333332E-4</v>
      </c>
      <c r="D84" s="110">
        <f t="shared" si="16"/>
        <v>0.94310925364718412</v>
      </c>
      <c r="E84" s="103"/>
      <c r="F84" s="104"/>
      <c r="G84" s="119">
        <v>2.0833333333333332E-4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>
      <c r="A85" s="108" t="s">
        <v>156</v>
      </c>
      <c r="B85" s="109" t="s">
        <v>368</v>
      </c>
      <c r="C85" s="118">
        <f t="shared" si="15"/>
        <v>2.7777777777777779E-3</v>
      </c>
      <c r="D85" s="110">
        <f t="shared" si="16"/>
        <v>12.574790048629122</v>
      </c>
      <c r="E85" s="103"/>
      <c r="F85" s="104"/>
      <c r="G85" s="119">
        <v>2.7777777777777779E-3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>
      <c r="A86" s="108" t="s">
        <v>183</v>
      </c>
      <c r="B86" s="109" t="s">
        <v>233</v>
      </c>
      <c r="C86" s="118">
        <f t="shared" si="15"/>
        <v>3.3333333333333331E-3</v>
      </c>
      <c r="D86" s="110">
        <f t="shared" si="16"/>
        <v>15.089748058354946</v>
      </c>
      <c r="E86" s="103"/>
      <c r="F86" s="104"/>
      <c r="G86" s="119">
        <v>3.3333333333333331E-3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>
      <c r="A87" s="109" t="s">
        <v>185</v>
      </c>
      <c r="B87" s="109" t="s">
        <v>369</v>
      </c>
      <c r="C87" s="118">
        <f t="shared" si="15"/>
        <v>9.722222222222223E-4</v>
      </c>
      <c r="D87" s="110">
        <f t="shared" si="16"/>
        <v>4.4011765170201933</v>
      </c>
      <c r="E87" s="103"/>
      <c r="F87" s="104"/>
      <c r="G87" s="119">
        <v>9.722222222222223E-4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>
      <c r="A88" s="212" t="s">
        <v>344</v>
      </c>
      <c r="B88" s="210"/>
      <c r="C88" s="120">
        <f t="shared" ref="C88:D88" si="17">SUM(C82:C87)</f>
        <v>0.10212499999999999</v>
      </c>
      <c r="D88" s="117">
        <f t="shared" si="17"/>
        <v>462.31215613784963</v>
      </c>
      <c r="E88" s="103"/>
      <c r="F88" s="104"/>
      <c r="G88" s="126" t="s">
        <v>295</v>
      </c>
      <c r="H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>
      <c r="A89" s="108" t="s">
        <v>204</v>
      </c>
      <c r="B89" s="109" t="s">
        <v>370</v>
      </c>
      <c r="C89" s="118">
        <f t="shared" ref="C89:C92" si="18">G89</f>
        <v>1.5863416666666665E-2</v>
      </c>
      <c r="D89" s="110">
        <f t="shared" ref="D89:D92" si="19">C89*$C$29</f>
        <v>71.812488253412639</v>
      </c>
      <c r="F89" s="104"/>
      <c r="G89" s="119">
        <v>1.5863416666666665E-2</v>
      </c>
      <c r="H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>
      <c r="A90" s="108" t="s">
        <v>206</v>
      </c>
      <c r="B90" s="109" t="s">
        <v>371</v>
      </c>
      <c r="C90" s="118">
        <f t="shared" si="18"/>
        <v>4.0645750000000008E-2</v>
      </c>
      <c r="D90" s="110">
        <f t="shared" si="19"/>
        <v>184.00023814286422</v>
      </c>
      <c r="F90" s="104"/>
      <c r="G90" s="119">
        <v>4.0645750000000008E-2</v>
      </c>
      <c r="H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>
      <c r="A91" s="108" t="s">
        <v>346</v>
      </c>
      <c r="B91" s="109" t="s">
        <v>372</v>
      </c>
      <c r="C91" s="118">
        <f t="shared" si="18"/>
        <v>4.6817196846064809E-3</v>
      </c>
      <c r="D91" s="110">
        <f t="shared" si="19"/>
        <v>21.193791156165833</v>
      </c>
      <c r="E91" s="103"/>
      <c r="F91" s="104"/>
      <c r="G91" s="119">
        <v>4.6817196846064809E-3</v>
      </c>
      <c r="H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>
      <c r="A92" s="108" t="s">
        <v>373</v>
      </c>
      <c r="B92" s="109" t="s">
        <v>374</v>
      </c>
      <c r="C92" s="118">
        <f t="shared" si="18"/>
        <v>3.7502961377499993E-4</v>
      </c>
      <c r="D92" s="110">
        <f t="shared" si="19"/>
        <v>1.6977307158860733</v>
      </c>
      <c r="E92" s="103"/>
      <c r="F92" s="104"/>
      <c r="G92" s="119">
        <v>3.7502961377499993E-4</v>
      </c>
      <c r="H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>
      <c r="A93" s="212" t="s">
        <v>208</v>
      </c>
      <c r="B93" s="210"/>
      <c r="C93" s="120">
        <f>SUM(C88:C92)</f>
        <v>0.16369091596504814</v>
      </c>
      <c r="D93" s="117">
        <f>SUM(D89:D92)</f>
        <v>278.70424826832874</v>
      </c>
      <c r="E93" s="103"/>
      <c r="F93" s="104"/>
      <c r="G93" s="107" t="s">
        <v>295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>
      <c r="A94" s="206" t="s">
        <v>236</v>
      </c>
      <c r="B94" s="207"/>
      <c r="C94" s="207"/>
      <c r="D94" s="103"/>
      <c r="E94" s="103"/>
      <c r="F94" s="104"/>
      <c r="G94" s="107" t="s">
        <v>295</v>
      </c>
      <c r="I94" s="103"/>
      <c r="J94" s="107" t="s">
        <v>375</v>
      </c>
      <c r="K94" s="116">
        <v>36.635818209999996</v>
      </c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>
      <c r="A95" s="114">
        <v>5</v>
      </c>
      <c r="B95" s="113" t="s">
        <v>237</v>
      </c>
      <c r="C95" s="114" t="s">
        <v>179</v>
      </c>
      <c r="D95" s="103"/>
      <c r="E95" s="103"/>
      <c r="F95" s="104"/>
      <c r="G95" s="107" t="s">
        <v>295</v>
      </c>
      <c r="I95" s="103"/>
      <c r="J95" s="107" t="s">
        <v>376</v>
      </c>
      <c r="K95" s="116">
        <v>39.552484880000002</v>
      </c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>
      <c r="A96" s="108" t="s">
        <v>149</v>
      </c>
      <c r="B96" s="109" t="s">
        <v>238</v>
      </c>
      <c r="C96" s="110">
        <f>$K$94</f>
        <v>36.635818209999996</v>
      </c>
      <c r="D96" s="103"/>
      <c r="E96" s="103"/>
      <c r="F96" s="104"/>
      <c r="G96" s="107" t="s">
        <v>295</v>
      </c>
      <c r="I96" s="103"/>
      <c r="J96" s="107" t="s">
        <v>377</v>
      </c>
      <c r="K96" s="116">
        <v>68.563318210000006</v>
      </c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>
      <c r="A97" s="108" t="s">
        <v>151</v>
      </c>
      <c r="B97" s="109" t="s">
        <v>378</v>
      </c>
      <c r="C97" s="110">
        <f>$K$99</f>
        <v>1.03125</v>
      </c>
      <c r="D97" s="103"/>
      <c r="E97" s="103"/>
      <c r="F97" s="104"/>
      <c r="G97" s="107" t="s">
        <v>295</v>
      </c>
      <c r="I97" s="103"/>
      <c r="J97" s="107" t="s">
        <v>379</v>
      </c>
      <c r="K97" s="116">
        <v>65.646651539999993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>
      <c r="A98" s="109" t="s">
        <v>154</v>
      </c>
      <c r="B98" s="109" t="s">
        <v>380</v>
      </c>
      <c r="C98" s="110">
        <f>$K$98</f>
        <v>1.148368056</v>
      </c>
      <c r="D98" s="103"/>
      <c r="E98" s="103"/>
      <c r="F98" s="104"/>
      <c r="G98" s="107" t="s">
        <v>295</v>
      </c>
      <c r="I98" s="127" t="s">
        <v>381</v>
      </c>
      <c r="J98" s="107" t="s">
        <v>382</v>
      </c>
      <c r="K98" s="116">
        <v>1.148368056</v>
      </c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>
      <c r="A99" s="109" t="s">
        <v>156</v>
      </c>
      <c r="B99" s="109" t="s">
        <v>383</v>
      </c>
      <c r="C99" s="110">
        <v>0</v>
      </c>
      <c r="D99" s="103"/>
      <c r="E99" s="103"/>
      <c r="F99" s="104"/>
      <c r="G99" s="107" t="s">
        <v>295</v>
      </c>
      <c r="I99" s="127" t="s">
        <v>381</v>
      </c>
      <c r="J99" s="107" t="s">
        <v>384</v>
      </c>
      <c r="K99" s="116">
        <v>1.03125</v>
      </c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>
      <c r="A100" s="109" t="s">
        <v>183</v>
      </c>
      <c r="B100" s="109" t="s">
        <v>463</v>
      </c>
      <c r="C100" s="110">
        <v>0</v>
      </c>
      <c r="D100" s="103"/>
      <c r="E100" s="103"/>
      <c r="F100" s="104"/>
      <c r="G100" s="107" t="s">
        <v>295</v>
      </c>
      <c r="I100" s="127" t="s">
        <v>385</v>
      </c>
      <c r="J100" s="107" t="s">
        <v>386</v>
      </c>
      <c r="K100" s="116">
        <v>2.5820833329999999</v>
      </c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>
      <c r="A101" s="109" t="s">
        <v>185</v>
      </c>
      <c r="B101" s="109" t="s">
        <v>387</v>
      </c>
      <c r="C101" s="110">
        <v>0</v>
      </c>
      <c r="D101" s="103"/>
      <c r="E101" s="103"/>
      <c r="F101" s="104"/>
      <c r="G101" s="107" t="s">
        <v>295</v>
      </c>
      <c r="I101" s="127" t="s">
        <v>385</v>
      </c>
      <c r="J101" s="107" t="s">
        <v>388</v>
      </c>
      <c r="K101" s="116">
        <v>17.564887500000001</v>
      </c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>
      <c r="A102" s="212" t="s">
        <v>208</v>
      </c>
      <c r="B102" s="210"/>
      <c r="C102" s="117">
        <f>SUM(C96:C101)</f>
        <v>38.815436265999999</v>
      </c>
      <c r="D102" s="103"/>
      <c r="E102" s="103"/>
      <c r="F102" s="104"/>
      <c r="G102" s="107" t="s">
        <v>295</v>
      </c>
      <c r="I102" s="127" t="s">
        <v>381</v>
      </c>
      <c r="J102" s="107" t="s">
        <v>389</v>
      </c>
      <c r="K102" s="116">
        <v>1.291041667</v>
      </c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>
      <c r="A103" s="206" t="s">
        <v>239</v>
      </c>
      <c r="B103" s="207"/>
      <c r="C103" s="207"/>
      <c r="D103" s="103"/>
      <c r="E103" s="103"/>
      <c r="F103" s="104"/>
      <c r="G103" s="107" t="s">
        <v>295</v>
      </c>
      <c r="I103" s="127" t="s">
        <v>381</v>
      </c>
      <c r="J103" s="107" t="s">
        <v>390</v>
      </c>
      <c r="K103" s="116">
        <v>8.7824437500000005</v>
      </c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>
      <c r="A104" s="114">
        <v>6</v>
      </c>
      <c r="B104" s="113" t="s">
        <v>240</v>
      </c>
      <c r="C104" s="114" t="s">
        <v>192</v>
      </c>
      <c r="D104" s="114" t="s">
        <v>179</v>
      </c>
      <c r="E104" s="103"/>
      <c r="F104" s="104"/>
      <c r="G104" s="107" t="s">
        <v>295</v>
      </c>
      <c r="I104" s="103"/>
      <c r="J104" s="107" t="s">
        <v>391</v>
      </c>
      <c r="K104" s="116">
        <v>294.367481</v>
      </c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>
      <c r="A105" s="108" t="s">
        <v>149</v>
      </c>
      <c r="B105" s="109" t="s">
        <v>241</v>
      </c>
      <c r="C105" s="118">
        <f t="shared" ref="C105:C106" si="20">G105</f>
        <v>7.8094818180000003E-3</v>
      </c>
      <c r="D105" s="110">
        <f>C105*$C$120</f>
        <v>61.840507278997052</v>
      </c>
      <c r="E105" s="103"/>
      <c r="F105" s="104"/>
      <c r="G105" s="119">
        <v>7.8094818180000003E-3</v>
      </c>
      <c r="I105" s="103"/>
      <c r="J105" s="107" t="s">
        <v>392</v>
      </c>
      <c r="K105" s="116">
        <v>380.60990240000001</v>
      </c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>
      <c r="A106" s="108" t="s">
        <v>151</v>
      </c>
      <c r="B106" s="109" t="s">
        <v>242</v>
      </c>
      <c r="C106" s="118">
        <f t="shared" si="20"/>
        <v>6.336754545E-3</v>
      </c>
      <c r="D106" s="110">
        <f>C106*(D105+$C$120)</f>
        <v>50.570372233735725</v>
      </c>
      <c r="E106" s="103"/>
      <c r="F106" s="104"/>
      <c r="G106" s="119">
        <v>6.336754545E-3</v>
      </c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>
      <c r="A107" s="108" t="s">
        <v>154</v>
      </c>
      <c r="B107" s="109" t="s">
        <v>243</v>
      </c>
      <c r="C107" s="118">
        <f t="shared" ref="C107:D107" si="21">SUM(C108:C111)</f>
        <v>8.6499999999999994E-2</v>
      </c>
      <c r="D107" s="110">
        <f t="shared" si="21"/>
        <v>760.46662010398404</v>
      </c>
      <c r="E107" s="103"/>
      <c r="F107" s="104"/>
      <c r="G107" s="126" t="s">
        <v>295</v>
      </c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>
      <c r="A108" s="108" t="s">
        <v>393</v>
      </c>
      <c r="B108" s="109" t="s">
        <v>394</v>
      </c>
      <c r="C108" s="118">
        <f t="shared" ref="C108:C111" si="22">G108</f>
        <v>6.4999999999999997E-3</v>
      </c>
      <c r="D108" s="110">
        <f t="shared" ref="D108:D111" si="23">C108*$C$122</f>
        <v>57.144890528045039</v>
      </c>
      <c r="E108" s="103"/>
      <c r="F108" s="104"/>
      <c r="G108" s="119">
        <v>6.4999999999999997E-3</v>
      </c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>
      <c r="A109" s="108" t="s">
        <v>395</v>
      </c>
      <c r="B109" s="109" t="s">
        <v>396</v>
      </c>
      <c r="C109" s="118">
        <f t="shared" si="22"/>
        <v>0.03</v>
      </c>
      <c r="D109" s="110">
        <f t="shared" si="23"/>
        <v>263.74564859097711</v>
      </c>
      <c r="E109" s="103"/>
      <c r="F109" s="104"/>
      <c r="G109" s="119">
        <v>0.03</v>
      </c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>
      <c r="A110" s="108" t="s">
        <v>397</v>
      </c>
      <c r="B110" s="109" t="s">
        <v>398</v>
      </c>
      <c r="C110" s="118">
        <f t="shared" si="22"/>
        <v>0.05</v>
      </c>
      <c r="D110" s="110">
        <f t="shared" si="23"/>
        <v>439.57608098496189</v>
      </c>
      <c r="E110" s="103"/>
      <c r="F110" s="104"/>
      <c r="G110" s="119">
        <v>0.05</v>
      </c>
      <c r="H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>
      <c r="A111" s="108" t="s">
        <v>399</v>
      </c>
      <c r="B111" s="109" t="s">
        <v>198</v>
      </c>
      <c r="C111" s="118">
        <f t="shared" si="22"/>
        <v>0</v>
      </c>
      <c r="D111" s="110">
        <f t="shared" si="23"/>
        <v>0</v>
      </c>
      <c r="E111" s="103"/>
      <c r="F111" s="104"/>
      <c r="G111" s="119">
        <v>0</v>
      </c>
      <c r="H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>
      <c r="A112" s="212" t="s">
        <v>208</v>
      </c>
      <c r="B112" s="210"/>
      <c r="C112" s="120">
        <f>((1+C105)*(1+C106)/(1-C107))-1</f>
        <v>0.11023067666382502</v>
      </c>
      <c r="D112" s="117">
        <f>SUM(D105:D107)</f>
        <v>872.87749961671682</v>
      </c>
      <c r="E112" s="103"/>
      <c r="F112" s="104"/>
      <c r="G112" s="107" t="s">
        <v>295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>
      <c r="A113" s="206" t="s">
        <v>244</v>
      </c>
      <c r="B113" s="207"/>
      <c r="C113" s="207"/>
      <c r="D113" s="103"/>
      <c r="E113" s="103"/>
      <c r="F113" s="104"/>
      <c r="G113" s="107" t="s">
        <v>295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>
      <c r="A114" s="114"/>
      <c r="B114" s="113" t="s">
        <v>245</v>
      </c>
      <c r="C114" s="114" t="s">
        <v>179</v>
      </c>
      <c r="D114" s="103"/>
      <c r="E114" s="103"/>
      <c r="F114" s="104"/>
      <c r="G114" s="107" t="s">
        <v>295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>
      <c r="A115" s="108" t="s">
        <v>149</v>
      </c>
      <c r="B115" s="109" t="s">
        <v>177</v>
      </c>
      <c r="C115" s="110">
        <f>C26</f>
        <v>4043.1274610836358</v>
      </c>
      <c r="D115" s="103"/>
      <c r="E115" s="103"/>
      <c r="F115" s="104"/>
      <c r="G115" s="107" t="s">
        <v>295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>
      <c r="A116" s="108" t="s">
        <v>151</v>
      </c>
      <c r="B116" s="109" t="s">
        <v>188</v>
      </c>
      <c r="C116" s="110">
        <f>C64</f>
        <v>3350.4690316869214</v>
      </c>
      <c r="D116" s="103"/>
      <c r="E116" s="103"/>
      <c r="F116" s="104"/>
      <c r="G116" s="107" t="s">
        <v>295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>
      <c r="A117" s="108" t="s">
        <v>154</v>
      </c>
      <c r="B117" s="109" t="s">
        <v>221</v>
      </c>
      <c r="C117" s="110">
        <f>D72</f>
        <v>207.52794277763365</v>
      </c>
      <c r="D117" s="103"/>
      <c r="E117" s="103"/>
      <c r="F117" s="104"/>
      <c r="G117" s="107" t="s">
        <v>295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>
      <c r="A118" s="108" t="s">
        <v>156</v>
      </c>
      <c r="B118" s="109" t="s">
        <v>228</v>
      </c>
      <c r="C118" s="110">
        <f>D93</f>
        <v>278.70424826832874</v>
      </c>
      <c r="D118" s="103"/>
      <c r="E118" s="103"/>
      <c r="F118" s="104"/>
      <c r="G118" s="107" t="s">
        <v>295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>
      <c r="A119" s="108" t="s">
        <v>183</v>
      </c>
      <c r="B119" s="109" t="s">
        <v>236</v>
      </c>
      <c r="C119" s="110">
        <f>C102</f>
        <v>38.815436265999999</v>
      </c>
      <c r="D119" s="103"/>
      <c r="E119" s="103"/>
      <c r="F119" s="104"/>
      <c r="G119" s="107" t="s">
        <v>295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6.5" customHeight="1">
      <c r="A120" s="212" t="s">
        <v>246</v>
      </c>
      <c r="B120" s="210"/>
      <c r="C120" s="117">
        <f>SUM(C115:C119)</f>
        <v>7918.6441200825202</v>
      </c>
      <c r="D120" s="103"/>
      <c r="E120" s="103"/>
      <c r="F120" s="104"/>
      <c r="G120" s="107" t="s">
        <v>295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>
      <c r="A121" s="108" t="s">
        <v>185</v>
      </c>
      <c r="B121" s="109" t="s">
        <v>247</v>
      </c>
      <c r="C121" s="110">
        <f>D112</f>
        <v>872.87749961671682</v>
      </c>
      <c r="D121" s="103"/>
      <c r="E121" s="103"/>
      <c r="F121" s="104"/>
      <c r="G121" s="107" t="s">
        <v>295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6.5" customHeight="1">
      <c r="A122" s="212" t="s">
        <v>248</v>
      </c>
      <c r="B122" s="210"/>
      <c r="C122" s="117">
        <f>(C120+D105+D106)/(1-C107)</f>
        <v>8791.5216196992369</v>
      </c>
      <c r="D122" s="128"/>
      <c r="E122" s="103"/>
      <c r="F122" s="104"/>
      <c r="G122" s="107" t="s">
        <v>295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>
      <c r="A123" s="103"/>
      <c r="B123" s="129"/>
      <c r="C123" s="103"/>
      <c r="D123" s="103"/>
      <c r="E123" s="103"/>
      <c r="F123" s="104"/>
      <c r="G123" s="104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>
      <c r="A124" s="103"/>
      <c r="B124" s="129"/>
      <c r="C124" s="103"/>
      <c r="D124" s="103"/>
      <c r="E124" s="103"/>
      <c r="F124" s="104"/>
      <c r="G124" s="104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>
      <c r="A125" s="103"/>
      <c r="B125" s="129"/>
      <c r="C125" s="103"/>
      <c r="D125" s="103"/>
      <c r="E125" s="103"/>
      <c r="F125" s="104"/>
      <c r="G125" s="104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>
      <c r="A126" s="103"/>
      <c r="B126" s="129"/>
      <c r="C126" s="103"/>
      <c r="D126" s="103"/>
      <c r="E126" s="103"/>
      <c r="F126" s="104"/>
      <c r="G126" s="10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>
      <c r="A127" s="103"/>
      <c r="B127" s="129"/>
      <c r="C127" s="103"/>
      <c r="D127" s="103"/>
      <c r="E127" s="103"/>
      <c r="F127" s="104"/>
      <c r="G127" s="104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>
      <c r="A128" s="103"/>
      <c r="B128" s="129"/>
      <c r="C128" s="103"/>
      <c r="D128" s="103"/>
      <c r="E128" s="103"/>
      <c r="F128" s="104"/>
      <c r="G128" s="104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>
      <c r="A129" s="103"/>
      <c r="B129" s="129"/>
      <c r="C129" s="103"/>
      <c r="D129" s="103"/>
      <c r="E129" s="103"/>
      <c r="F129" s="104"/>
      <c r="G129" s="104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>
      <c r="A130" s="103"/>
      <c r="B130" s="129"/>
      <c r="C130" s="103"/>
      <c r="D130" s="103"/>
      <c r="E130" s="103"/>
      <c r="F130" s="104"/>
      <c r="G130" s="104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>
      <c r="A131" s="103"/>
      <c r="B131" s="129"/>
      <c r="C131" s="103"/>
      <c r="D131" s="103"/>
      <c r="E131" s="103"/>
      <c r="F131" s="104"/>
      <c r="G131" s="104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>
      <c r="A132" s="103"/>
      <c r="B132" s="129"/>
      <c r="C132" s="103"/>
      <c r="D132" s="103"/>
      <c r="E132" s="103"/>
      <c r="F132" s="104"/>
      <c r="G132" s="104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>
      <c r="A133" s="103"/>
      <c r="B133" s="129"/>
      <c r="C133" s="103"/>
      <c r="D133" s="103"/>
      <c r="E133" s="103"/>
      <c r="F133" s="104"/>
      <c r="G133" s="104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>
      <c r="A134" s="103"/>
      <c r="B134" s="129"/>
      <c r="C134" s="103"/>
      <c r="D134" s="103"/>
      <c r="E134" s="103"/>
      <c r="F134" s="104"/>
      <c r="G134" s="104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>
      <c r="A135" s="103"/>
      <c r="B135" s="129"/>
      <c r="C135" s="103"/>
      <c r="D135" s="103"/>
      <c r="E135" s="103"/>
      <c r="F135" s="104"/>
      <c r="G135" s="104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>
      <c r="A136" s="103"/>
      <c r="B136" s="129"/>
      <c r="C136" s="103"/>
      <c r="D136" s="103"/>
      <c r="E136" s="103"/>
      <c r="F136" s="104"/>
      <c r="G136" s="104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>
      <c r="A137" s="103"/>
      <c r="B137" s="129"/>
      <c r="C137" s="103"/>
      <c r="D137" s="103"/>
      <c r="E137" s="103"/>
      <c r="F137" s="104"/>
      <c r="G137" s="104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>
      <c r="A138" s="103"/>
      <c r="B138" s="129"/>
      <c r="C138" s="103"/>
      <c r="D138" s="103"/>
      <c r="E138" s="103"/>
      <c r="F138" s="104"/>
      <c r="G138" s="104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>
      <c r="A139" s="103"/>
      <c r="B139" s="129"/>
      <c r="C139" s="103"/>
      <c r="D139" s="103"/>
      <c r="E139" s="103"/>
      <c r="F139" s="104"/>
      <c r="G139" s="104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>
      <c r="A140" s="103"/>
      <c r="B140" s="129"/>
      <c r="C140" s="103"/>
      <c r="D140" s="103"/>
      <c r="E140" s="103"/>
      <c r="F140" s="104"/>
      <c r="G140" s="104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>
      <c r="A141" s="103"/>
      <c r="B141" s="129"/>
      <c r="C141" s="103"/>
      <c r="D141" s="103"/>
      <c r="E141" s="103"/>
      <c r="F141" s="104"/>
      <c r="G141" s="104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>
      <c r="A142" s="103"/>
      <c r="B142" s="129"/>
      <c r="C142" s="103"/>
      <c r="D142" s="103"/>
      <c r="E142" s="103"/>
      <c r="F142" s="104"/>
      <c r="G142" s="104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>
      <c r="A143" s="103"/>
      <c r="B143" s="129"/>
      <c r="C143" s="103"/>
      <c r="D143" s="103"/>
      <c r="E143" s="103"/>
      <c r="F143" s="104"/>
      <c r="G143" s="104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>
      <c r="A144" s="103"/>
      <c r="B144" s="129"/>
      <c r="C144" s="103"/>
      <c r="D144" s="103"/>
      <c r="E144" s="103"/>
      <c r="F144" s="104"/>
      <c r="G144" s="104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>
      <c r="A145" s="103"/>
      <c r="B145" s="129"/>
      <c r="C145" s="103"/>
      <c r="D145" s="103"/>
      <c r="E145" s="103"/>
      <c r="F145" s="104"/>
      <c r="G145" s="104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>
      <c r="A146" s="103"/>
      <c r="B146" s="129"/>
      <c r="C146" s="103"/>
      <c r="D146" s="103"/>
      <c r="E146" s="103"/>
      <c r="F146" s="104"/>
      <c r="G146" s="104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>
      <c r="A147" s="103"/>
      <c r="B147" s="129"/>
      <c r="C147" s="103"/>
      <c r="D147" s="103"/>
      <c r="E147" s="103"/>
      <c r="F147" s="104"/>
      <c r="G147" s="104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>
      <c r="A148" s="103"/>
      <c r="B148" s="129"/>
      <c r="C148" s="103"/>
      <c r="D148" s="103"/>
      <c r="E148" s="103"/>
      <c r="F148" s="104"/>
      <c r="G148" s="104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>
      <c r="A149" s="103"/>
      <c r="B149" s="129"/>
      <c r="C149" s="103"/>
      <c r="D149" s="103"/>
      <c r="E149" s="103"/>
      <c r="F149" s="104"/>
      <c r="G149" s="104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>
      <c r="A150" s="103"/>
      <c r="B150" s="129"/>
      <c r="C150" s="103"/>
      <c r="D150" s="103"/>
      <c r="E150" s="103"/>
      <c r="F150" s="104"/>
      <c r="G150" s="104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>
      <c r="A151" s="103"/>
      <c r="B151" s="129"/>
      <c r="C151" s="103"/>
      <c r="D151" s="103"/>
      <c r="E151" s="103"/>
      <c r="F151" s="104"/>
      <c r="G151" s="104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>
      <c r="A152" s="103"/>
      <c r="B152" s="129"/>
      <c r="C152" s="103"/>
      <c r="D152" s="103"/>
      <c r="E152" s="103"/>
      <c r="F152" s="104"/>
      <c r="G152" s="104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>
      <c r="A153" s="103"/>
      <c r="B153" s="129"/>
      <c r="C153" s="103"/>
      <c r="D153" s="103"/>
      <c r="E153" s="103"/>
      <c r="F153" s="104"/>
      <c r="G153" s="104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>
      <c r="A154" s="103"/>
      <c r="B154" s="129"/>
      <c r="C154" s="103"/>
      <c r="D154" s="103"/>
      <c r="E154" s="103"/>
      <c r="F154" s="104"/>
      <c r="G154" s="104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>
      <c r="A155" s="103"/>
      <c r="B155" s="129"/>
      <c r="C155" s="103"/>
      <c r="D155" s="103"/>
      <c r="E155" s="103"/>
      <c r="F155" s="104"/>
      <c r="G155" s="104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>
      <c r="A156" s="103"/>
      <c r="B156" s="129"/>
      <c r="C156" s="103"/>
      <c r="D156" s="103"/>
      <c r="E156" s="103"/>
      <c r="F156" s="104"/>
      <c r="G156" s="104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>
      <c r="A157" s="103"/>
      <c r="B157" s="129"/>
      <c r="C157" s="103"/>
      <c r="D157" s="103"/>
      <c r="E157" s="103"/>
      <c r="F157" s="104"/>
      <c r="G157" s="104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>
      <c r="A158" s="103"/>
      <c r="B158" s="129"/>
      <c r="C158" s="103"/>
      <c r="D158" s="103"/>
      <c r="E158" s="103"/>
      <c r="F158" s="104"/>
      <c r="G158" s="104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>
      <c r="A159" s="103"/>
      <c r="B159" s="129"/>
      <c r="C159" s="103"/>
      <c r="D159" s="103"/>
      <c r="E159" s="103"/>
      <c r="F159" s="104"/>
      <c r="G159" s="104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>
      <c r="A160" s="103"/>
      <c r="B160" s="129"/>
      <c r="C160" s="103"/>
      <c r="D160" s="103"/>
      <c r="E160" s="103"/>
      <c r="F160" s="104"/>
      <c r="G160" s="104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>
      <c r="A161" s="103"/>
      <c r="B161" s="129"/>
      <c r="C161" s="103"/>
      <c r="D161" s="103"/>
      <c r="E161" s="103"/>
      <c r="F161" s="104"/>
      <c r="G161" s="104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>
      <c r="A162" s="103"/>
      <c r="B162" s="129"/>
      <c r="C162" s="103"/>
      <c r="D162" s="103"/>
      <c r="E162" s="103"/>
      <c r="F162" s="104"/>
      <c r="G162" s="104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>
      <c r="A163" s="103"/>
      <c r="B163" s="129"/>
      <c r="C163" s="103"/>
      <c r="D163" s="103"/>
      <c r="E163" s="103"/>
      <c r="F163" s="104"/>
      <c r="G163" s="104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>
      <c r="A164" s="103"/>
      <c r="B164" s="129"/>
      <c r="C164" s="103"/>
      <c r="D164" s="103"/>
      <c r="E164" s="103"/>
      <c r="F164" s="104"/>
      <c r="G164" s="104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>
      <c r="A165" s="103"/>
      <c r="B165" s="129"/>
      <c r="C165" s="103"/>
      <c r="D165" s="103"/>
      <c r="E165" s="103"/>
      <c r="F165" s="104"/>
      <c r="G165" s="104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>
      <c r="A166" s="103"/>
      <c r="B166" s="129"/>
      <c r="C166" s="103"/>
      <c r="D166" s="103"/>
      <c r="E166" s="103"/>
      <c r="F166" s="104"/>
      <c r="G166" s="104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>
      <c r="A167" s="103"/>
      <c r="B167" s="129"/>
      <c r="C167" s="103"/>
      <c r="D167" s="103"/>
      <c r="E167" s="103"/>
      <c r="F167" s="104"/>
      <c r="G167" s="104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>
      <c r="A168" s="103"/>
      <c r="B168" s="129"/>
      <c r="C168" s="103"/>
      <c r="D168" s="103"/>
      <c r="E168" s="103"/>
      <c r="F168" s="104"/>
      <c r="G168" s="104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>
      <c r="A169" s="103"/>
      <c r="B169" s="129"/>
      <c r="C169" s="103"/>
      <c r="D169" s="103"/>
      <c r="E169" s="103"/>
      <c r="F169" s="104"/>
      <c r="G169" s="104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>
      <c r="A170" s="103"/>
      <c r="B170" s="129"/>
      <c r="C170" s="103"/>
      <c r="D170" s="103"/>
      <c r="E170" s="103"/>
      <c r="F170" s="104"/>
      <c r="G170" s="104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>
      <c r="A171" s="103"/>
      <c r="B171" s="129"/>
      <c r="C171" s="103"/>
      <c r="D171" s="103"/>
      <c r="E171" s="103"/>
      <c r="F171" s="104"/>
      <c r="G171" s="104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>
      <c r="A172" s="103"/>
      <c r="B172" s="129"/>
      <c r="C172" s="103"/>
      <c r="D172" s="103"/>
      <c r="E172" s="103"/>
      <c r="F172" s="104"/>
      <c r="G172" s="104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>
      <c r="A173" s="103"/>
      <c r="B173" s="129"/>
      <c r="C173" s="103"/>
      <c r="D173" s="103"/>
      <c r="E173" s="103"/>
      <c r="F173" s="104"/>
      <c r="G173" s="104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>
      <c r="A174" s="103"/>
      <c r="B174" s="129"/>
      <c r="C174" s="103"/>
      <c r="D174" s="103"/>
      <c r="E174" s="103"/>
      <c r="F174" s="104"/>
      <c r="G174" s="104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>
      <c r="A175" s="103"/>
      <c r="B175" s="129"/>
      <c r="C175" s="103"/>
      <c r="D175" s="103"/>
      <c r="E175" s="103"/>
      <c r="F175" s="104"/>
      <c r="G175" s="104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>
      <c r="A176" s="103"/>
      <c r="B176" s="129"/>
      <c r="C176" s="103"/>
      <c r="D176" s="103"/>
      <c r="E176" s="103"/>
      <c r="F176" s="104"/>
      <c r="G176" s="104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>
      <c r="A177" s="103"/>
      <c r="B177" s="129"/>
      <c r="C177" s="103"/>
      <c r="D177" s="103"/>
      <c r="E177" s="103"/>
      <c r="F177" s="104"/>
      <c r="G177" s="104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>
      <c r="A178" s="103"/>
      <c r="B178" s="129"/>
      <c r="C178" s="103"/>
      <c r="D178" s="103"/>
      <c r="E178" s="103"/>
      <c r="F178" s="104"/>
      <c r="G178" s="104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>
      <c r="A179" s="103"/>
      <c r="B179" s="129"/>
      <c r="C179" s="103"/>
      <c r="D179" s="103"/>
      <c r="E179" s="103"/>
      <c r="F179" s="104"/>
      <c r="G179" s="104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>
      <c r="A180" s="103"/>
      <c r="B180" s="129"/>
      <c r="C180" s="103"/>
      <c r="D180" s="103"/>
      <c r="E180" s="103"/>
      <c r="F180" s="104"/>
      <c r="G180" s="104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>
      <c r="A181" s="103"/>
      <c r="B181" s="129"/>
      <c r="C181" s="103"/>
      <c r="D181" s="103"/>
      <c r="E181" s="103"/>
      <c r="F181" s="104"/>
      <c r="G181" s="104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>
      <c r="A182" s="103"/>
      <c r="B182" s="129"/>
      <c r="C182" s="103"/>
      <c r="D182" s="103"/>
      <c r="E182" s="103"/>
      <c r="F182" s="104"/>
      <c r="G182" s="104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>
      <c r="A183" s="103"/>
      <c r="B183" s="129"/>
      <c r="C183" s="103"/>
      <c r="D183" s="103"/>
      <c r="E183" s="103"/>
      <c r="F183" s="104"/>
      <c r="G183" s="104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>
      <c r="A184" s="103"/>
      <c r="B184" s="129"/>
      <c r="C184" s="103"/>
      <c r="D184" s="103"/>
      <c r="E184" s="103"/>
      <c r="F184" s="104"/>
      <c r="G184" s="104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>
      <c r="A185" s="103"/>
      <c r="B185" s="129"/>
      <c r="C185" s="103"/>
      <c r="D185" s="103"/>
      <c r="E185" s="103"/>
      <c r="F185" s="104"/>
      <c r="G185" s="104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>
      <c r="A186" s="103"/>
      <c r="B186" s="129"/>
      <c r="C186" s="103"/>
      <c r="D186" s="103"/>
      <c r="E186" s="103"/>
      <c r="F186" s="104"/>
      <c r="G186" s="104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>
      <c r="A187" s="103"/>
      <c r="B187" s="129"/>
      <c r="C187" s="103"/>
      <c r="D187" s="103"/>
      <c r="E187" s="103"/>
      <c r="F187" s="104"/>
      <c r="G187" s="104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>
      <c r="A188" s="103"/>
      <c r="B188" s="129"/>
      <c r="C188" s="103"/>
      <c r="D188" s="103"/>
      <c r="E188" s="103"/>
      <c r="F188" s="104"/>
      <c r="G188" s="104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>
      <c r="A189" s="103"/>
      <c r="B189" s="129"/>
      <c r="C189" s="103"/>
      <c r="D189" s="103"/>
      <c r="E189" s="103"/>
      <c r="F189" s="104"/>
      <c r="G189" s="104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>
      <c r="A190" s="103"/>
      <c r="B190" s="129"/>
      <c r="C190" s="103"/>
      <c r="D190" s="103"/>
      <c r="E190" s="103"/>
      <c r="F190" s="104"/>
      <c r="G190" s="104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>
      <c r="A191" s="103"/>
      <c r="B191" s="129"/>
      <c r="C191" s="103"/>
      <c r="D191" s="103"/>
      <c r="E191" s="103"/>
      <c r="F191" s="104"/>
      <c r="G191" s="104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>
      <c r="A192" s="103"/>
      <c r="B192" s="129"/>
      <c r="C192" s="103"/>
      <c r="D192" s="103"/>
      <c r="E192" s="103"/>
      <c r="F192" s="104"/>
      <c r="G192" s="104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>
      <c r="A193" s="103"/>
      <c r="B193" s="129"/>
      <c r="C193" s="103"/>
      <c r="D193" s="103"/>
      <c r="E193" s="103"/>
      <c r="F193" s="104"/>
      <c r="G193" s="104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>
      <c r="A194" s="103"/>
      <c r="B194" s="129"/>
      <c r="C194" s="103"/>
      <c r="D194" s="103"/>
      <c r="E194" s="103"/>
      <c r="F194" s="104"/>
      <c r="G194" s="104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>
      <c r="A195" s="103"/>
      <c r="B195" s="129"/>
      <c r="C195" s="103"/>
      <c r="D195" s="103"/>
      <c r="E195" s="103"/>
      <c r="F195" s="104"/>
      <c r="G195" s="104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>
      <c r="A196" s="103"/>
      <c r="B196" s="129"/>
      <c r="C196" s="103"/>
      <c r="D196" s="103"/>
      <c r="E196" s="103"/>
      <c r="F196" s="104"/>
      <c r="G196" s="104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>
      <c r="A197" s="103"/>
      <c r="B197" s="129"/>
      <c r="C197" s="103"/>
      <c r="D197" s="103"/>
      <c r="E197" s="103"/>
      <c r="F197" s="104"/>
      <c r="G197" s="104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>
      <c r="A198" s="103"/>
      <c r="B198" s="129"/>
      <c r="C198" s="103"/>
      <c r="D198" s="103"/>
      <c r="E198" s="103"/>
      <c r="F198" s="104"/>
      <c r="G198" s="104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>
      <c r="A199" s="103"/>
      <c r="B199" s="129"/>
      <c r="C199" s="103"/>
      <c r="D199" s="103"/>
      <c r="E199" s="103"/>
      <c r="F199" s="104"/>
      <c r="G199" s="104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>
      <c r="A200" s="103"/>
      <c r="B200" s="129"/>
      <c r="C200" s="103"/>
      <c r="D200" s="103"/>
      <c r="E200" s="103"/>
      <c r="F200" s="104"/>
      <c r="G200" s="104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>
      <c r="A201" s="103"/>
      <c r="B201" s="129"/>
      <c r="C201" s="103"/>
      <c r="D201" s="103"/>
      <c r="E201" s="103"/>
      <c r="F201" s="104"/>
      <c r="G201" s="104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>
      <c r="A202" s="103"/>
      <c r="B202" s="129"/>
      <c r="C202" s="103"/>
      <c r="D202" s="103"/>
      <c r="E202" s="103"/>
      <c r="F202" s="104"/>
      <c r="G202" s="104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>
      <c r="A203" s="103"/>
      <c r="B203" s="129"/>
      <c r="C203" s="103"/>
      <c r="D203" s="103"/>
      <c r="E203" s="103"/>
      <c r="F203" s="104"/>
      <c r="G203" s="104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>
      <c r="A204" s="103"/>
      <c r="B204" s="129"/>
      <c r="C204" s="103"/>
      <c r="D204" s="103"/>
      <c r="E204" s="103"/>
      <c r="F204" s="104"/>
      <c r="G204" s="104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>
      <c r="A205" s="103"/>
      <c r="B205" s="129"/>
      <c r="C205" s="103"/>
      <c r="D205" s="103"/>
      <c r="E205" s="103"/>
      <c r="F205" s="104"/>
      <c r="G205" s="104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>
      <c r="A206" s="103"/>
      <c r="B206" s="129"/>
      <c r="C206" s="103"/>
      <c r="D206" s="103"/>
      <c r="E206" s="103"/>
      <c r="F206" s="104"/>
      <c r="G206" s="104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>
      <c r="A207" s="103"/>
      <c r="B207" s="129"/>
      <c r="C207" s="103"/>
      <c r="D207" s="103"/>
      <c r="E207" s="103"/>
      <c r="F207" s="104"/>
      <c r="G207" s="104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>
      <c r="A208" s="103"/>
      <c r="B208" s="129"/>
      <c r="C208" s="103"/>
      <c r="D208" s="103"/>
      <c r="E208" s="103"/>
      <c r="F208" s="104"/>
      <c r="G208" s="104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>
      <c r="A209" s="103"/>
      <c r="B209" s="129"/>
      <c r="C209" s="103"/>
      <c r="D209" s="103"/>
      <c r="E209" s="103"/>
      <c r="F209" s="104"/>
      <c r="G209" s="104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>
      <c r="A210" s="103"/>
      <c r="B210" s="129"/>
      <c r="C210" s="103"/>
      <c r="D210" s="103"/>
      <c r="E210" s="103"/>
      <c r="F210" s="104"/>
      <c r="G210" s="104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>
      <c r="A211" s="103"/>
      <c r="B211" s="129"/>
      <c r="C211" s="103"/>
      <c r="D211" s="103"/>
      <c r="E211" s="103"/>
      <c r="F211" s="104"/>
      <c r="G211" s="104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>
      <c r="A212" s="103"/>
      <c r="B212" s="129"/>
      <c r="C212" s="103"/>
      <c r="D212" s="103"/>
      <c r="E212" s="103"/>
      <c r="F212" s="104"/>
      <c r="G212" s="104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>
      <c r="A213" s="103"/>
      <c r="B213" s="129"/>
      <c r="C213" s="103"/>
      <c r="D213" s="103"/>
      <c r="E213" s="103"/>
      <c r="F213" s="104"/>
      <c r="G213" s="104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>
      <c r="A214" s="103"/>
      <c r="B214" s="129"/>
      <c r="C214" s="103"/>
      <c r="D214" s="103"/>
      <c r="E214" s="103"/>
      <c r="F214" s="104"/>
      <c r="G214" s="104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>
      <c r="A215" s="103"/>
      <c r="B215" s="129"/>
      <c r="C215" s="103"/>
      <c r="D215" s="103"/>
      <c r="E215" s="103"/>
      <c r="F215" s="104"/>
      <c r="G215" s="104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>
      <c r="A216" s="103"/>
      <c r="B216" s="129"/>
      <c r="C216" s="103"/>
      <c r="D216" s="103"/>
      <c r="E216" s="103"/>
      <c r="F216" s="104"/>
      <c r="G216" s="104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>
      <c r="A217" s="103"/>
      <c r="B217" s="129"/>
      <c r="C217" s="103"/>
      <c r="D217" s="103"/>
      <c r="E217" s="103"/>
      <c r="F217" s="104"/>
      <c r="G217" s="104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>
      <c r="A218" s="103"/>
      <c r="B218" s="129"/>
      <c r="C218" s="103"/>
      <c r="D218" s="103"/>
      <c r="E218" s="103"/>
      <c r="F218" s="104"/>
      <c r="G218" s="104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>
      <c r="A219" s="103"/>
      <c r="B219" s="129"/>
      <c r="C219" s="103"/>
      <c r="D219" s="103"/>
      <c r="E219" s="103"/>
      <c r="F219" s="104"/>
      <c r="G219" s="104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>
      <c r="A220" s="103"/>
      <c r="B220" s="129"/>
      <c r="C220" s="103"/>
      <c r="D220" s="103"/>
      <c r="E220" s="103"/>
      <c r="F220" s="104"/>
      <c r="G220" s="104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>
      <c r="A221" s="103"/>
      <c r="B221" s="129"/>
      <c r="C221" s="103"/>
      <c r="D221" s="103"/>
      <c r="E221" s="103"/>
      <c r="F221" s="104"/>
      <c r="G221" s="104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>
      <c r="A222" s="103"/>
      <c r="B222" s="129"/>
      <c r="C222" s="103"/>
      <c r="D222" s="103"/>
      <c r="E222" s="103"/>
      <c r="F222" s="104"/>
      <c r="G222" s="104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>
      <c r="A223" s="103"/>
      <c r="B223" s="129"/>
      <c r="C223" s="103"/>
      <c r="D223" s="103"/>
      <c r="E223" s="103"/>
      <c r="F223" s="104"/>
      <c r="G223" s="104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>
      <c r="A224" s="103"/>
      <c r="B224" s="129"/>
      <c r="C224" s="103"/>
      <c r="D224" s="103"/>
      <c r="E224" s="103"/>
      <c r="F224" s="104"/>
      <c r="G224" s="104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>
      <c r="A225" s="103"/>
      <c r="B225" s="129"/>
      <c r="C225" s="103"/>
      <c r="D225" s="103"/>
      <c r="E225" s="103"/>
      <c r="F225" s="104"/>
      <c r="G225" s="104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>
      <c r="A226" s="103"/>
      <c r="B226" s="129"/>
      <c r="C226" s="103"/>
      <c r="D226" s="103"/>
      <c r="E226" s="103"/>
      <c r="F226" s="104"/>
      <c r="G226" s="104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>
      <c r="A227" s="103"/>
      <c r="B227" s="129"/>
      <c r="C227" s="103"/>
      <c r="D227" s="103"/>
      <c r="E227" s="103"/>
      <c r="F227" s="104"/>
      <c r="G227" s="104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>
      <c r="A228" s="103"/>
      <c r="B228" s="129"/>
      <c r="C228" s="103"/>
      <c r="D228" s="103"/>
      <c r="E228" s="103"/>
      <c r="F228" s="104"/>
      <c r="G228" s="104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>
      <c r="A229" s="103"/>
      <c r="B229" s="129"/>
      <c r="C229" s="103"/>
      <c r="D229" s="103"/>
      <c r="E229" s="103"/>
      <c r="F229" s="104"/>
      <c r="G229" s="104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>
      <c r="A230" s="103"/>
      <c r="B230" s="129"/>
      <c r="C230" s="103"/>
      <c r="D230" s="103"/>
      <c r="E230" s="103"/>
      <c r="F230" s="104"/>
      <c r="G230" s="104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>
      <c r="A231" s="103"/>
      <c r="B231" s="129"/>
      <c r="C231" s="103"/>
      <c r="D231" s="103"/>
      <c r="E231" s="103"/>
      <c r="F231" s="104"/>
      <c r="G231" s="104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>
      <c r="A232" s="103"/>
      <c r="B232" s="129"/>
      <c r="C232" s="103"/>
      <c r="D232" s="103"/>
      <c r="E232" s="103"/>
      <c r="F232" s="104"/>
      <c r="G232" s="104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>
      <c r="A233" s="103"/>
      <c r="B233" s="129"/>
      <c r="C233" s="103"/>
      <c r="D233" s="103"/>
      <c r="E233" s="103"/>
      <c r="F233" s="104"/>
      <c r="G233" s="104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>
      <c r="A234" s="103"/>
      <c r="B234" s="129"/>
      <c r="C234" s="103"/>
      <c r="D234" s="103"/>
      <c r="E234" s="103"/>
      <c r="F234" s="104"/>
      <c r="G234" s="104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>
      <c r="A235" s="103"/>
      <c r="B235" s="129"/>
      <c r="C235" s="103"/>
      <c r="D235" s="103"/>
      <c r="E235" s="103"/>
      <c r="F235" s="104"/>
      <c r="G235" s="104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>
      <c r="A236" s="103"/>
      <c r="B236" s="129"/>
      <c r="C236" s="103"/>
      <c r="D236" s="103"/>
      <c r="E236" s="103"/>
      <c r="F236" s="104"/>
      <c r="G236" s="104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>
      <c r="A237" s="103"/>
      <c r="B237" s="129"/>
      <c r="C237" s="103"/>
      <c r="D237" s="103"/>
      <c r="E237" s="103"/>
      <c r="F237" s="104"/>
      <c r="G237" s="104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>
      <c r="A238" s="103"/>
      <c r="B238" s="129"/>
      <c r="C238" s="103"/>
      <c r="D238" s="103"/>
      <c r="E238" s="103"/>
      <c r="F238" s="104"/>
      <c r="G238" s="104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>
      <c r="A239" s="103"/>
      <c r="B239" s="129"/>
      <c r="C239" s="103"/>
      <c r="D239" s="103"/>
      <c r="E239" s="103"/>
      <c r="F239" s="104"/>
      <c r="G239" s="104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>
      <c r="A240" s="103"/>
      <c r="B240" s="129"/>
      <c r="C240" s="103"/>
      <c r="D240" s="103"/>
      <c r="E240" s="103"/>
      <c r="F240" s="104"/>
      <c r="G240" s="104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>
      <c r="A241" s="103"/>
      <c r="B241" s="129"/>
      <c r="C241" s="103"/>
      <c r="D241" s="103"/>
      <c r="E241" s="103"/>
      <c r="F241" s="104"/>
      <c r="G241" s="104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>
      <c r="A242" s="103"/>
      <c r="B242" s="129"/>
      <c r="C242" s="103"/>
      <c r="D242" s="103"/>
      <c r="E242" s="103"/>
      <c r="F242" s="104"/>
      <c r="G242" s="104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>
      <c r="A243" s="103"/>
      <c r="B243" s="129"/>
      <c r="C243" s="103"/>
      <c r="D243" s="103"/>
      <c r="E243" s="103"/>
      <c r="F243" s="104"/>
      <c r="G243" s="104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>
      <c r="A244" s="103"/>
      <c r="B244" s="129"/>
      <c r="C244" s="103"/>
      <c r="D244" s="103"/>
      <c r="E244" s="103"/>
      <c r="F244" s="104"/>
      <c r="G244" s="104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>
      <c r="A245" s="103"/>
      <c r="B245" s="129"/>
      <c r="C245" s="103"/>
      <c r="D245" s="103"/>
      <c r="E245" s="103"/>
      <c r="F245" s="104"/>
      <c r="G245" s="104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>
      <c r="A246" s="103"/>
      <c r="B246" s="129"/>
      <c r="C246" s="103"/>
      <c r="D246" s="103"/>
      <c r="E246" s="103"/>
      <c r="F246" s="104"/>
      <c r="G246" s="104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>
      <c r="A247" s="103"/>
      <c r="B247" s="129"/>
      <c r="C247" s="103"/>
      <c r="D247" s="103"/>
      <c r="E247" s="103"/>
      <c r="F247" s="104"/>
      <c r="G247" s="104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>
      <c r="A248" s="103"/>
      <c r="B248" s="129"/>
      <c r="C248" s="103"/>
      <c r="D248" s="103"/>
      <c r="E248" s="103"/>
      <c r="F248" s="104"/>
      <c r="G248" s="104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>
      <c r="A249" s="103"/>
      <c r="B249" s="129"/>
      <c r="C249" s="103"/>
      <c r="D249" s="103"/>
      <c r="E249" s="103"/>
      <c r="F249" s="104"/>
      <c r="G249" s="104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>
      <c r="A250" s="103"/>
      <c r="B250" s="129"/>
      <c r="C250" s="103"/>
      <c r="D250" s="103"/>
      <c r="E250" s="103"/>
      <c r="F250" s="104"/>
      <c r="G250" s="104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>
      <c r="A251" s="103"/>
      <c r="B251" s="129"/>
      <c r="C251" s="103"/>
      <c r="D251" s="103"/>
      <c r="E251" s="103"/>
      <c r="F251" s="104"/>
      <c r="G251" s="104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>
      <c r="A252" s="103"/>
      <c r="B252" s="129"/>
      <c r="C252" s="103"/>
      <c r="D252" s="103"/>
      <c r="E252" s="103"/>
      <c r="F252" s="104"/>
      <c r="G252" s="104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>
      <c r="A253" s="103"/>
      <c r="B253" s="129"/>
      <c r="C253" s="103"/>
      <c r="D253" s="103"/>
      <c r="E253" s="103"/>
      <c r="F253" s="104"/>
      <c r="G253" s="104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>
      <c r="A254" s="103"/>
      <c r="B254" s="129"/>
      <c r="C254" s="103"/>
      <c r="D254" s="103"/>
      <c r="E254" s="103"/>
      <c r="F254" s="104"/>
      <c r="G254" s="104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>
      <c r="A255" s="103"/>
      <c r="B255" s="129"/>
      <c r="C255" s="103"/>
      <c r="D255" s="103"/>
      <c r="E255" s="103"/>
      <c r="F255" s="104"/>
      <c r="G255" s="104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>
      <c r="A256" s="103"/>
      <c r="B256" s="129"/>
      <c r="C256" s="103"/>
      <c r="D256" s="103"/>
      <c r="E256" s="103"/>
      <c r="F256" s="104"/>
      <c r="G256" s="104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>
      <c r="A257" s="103"/>
      <c r="B257" s="129"/>
      <c r="C257" s="103"/>
      <c r="D257" s="103"/>
      <c r="E257" s="103"/>
      <c r="F257" s="104"/>
      <c r="G257" s="104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>
      <c r="A258" s="103"/>
      <c r="B258" s="129"/>
      <c r="C258" s="103"/>
      <c r="D258" s="103"/>
      <c r="E258" s="103"/>
      <c r="F258" s="104"/>
      <c r="G258" s="104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>
      <c r="A259" s="103"/>
      <c r="B259" s="129"/>
      <c r="C259" s="103"/>
      <c r="D259" s="103"/>
      <c r="E259" s="103"/>
      <c r="F259" s="104"/>
      <c r="G259" s="104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>
      <c r="A260" s="103"/>
      <c r="B260" s="129"/>
      <c r="C260" s="103"/>
      <c r="D260" s="103"/>
      <c r="E260" s="103"/>
      <c r="F260" s="104"/>
      <c r="G260" s="104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>
      <c r="A261" s="103"/>
      <c r="B261" s="129"/>
      <c r="C261" s="103"/>
      <c r="D261" s="103"/>
      <c r="E261" s="103"/>
      <c r="F261" s="104"/>
      <c r="G261" s="104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>
      <c r="A262" s="103"/>
      <c r="B262" s="129"/>
      <c r="C262" s="103"/>
      <c r="D262" s="103"/>
      <c r="E262" s="103"/>
      <c r="F262" s="104"/>
      <c r="G262" s="104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>
      <c r="A263" s="103"/>
      <c r="B263" s="129"/>
      <c r="C263" s="103"/>
      <c r="D263" s="103"/>
      <c r="E263" s="103"/>
      <c r="F263" s="104"/>
      <c r="G263" s="104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>
      <c r="A264" s="103"/>
      <c r="B264" s="129"/>
      <c r="C264" s="103"/>
      <c r="D264" s="103"/>
      <c r="E264" s="103"/>
      <c r="F264" s="104"/>
      <c r="G264" s="104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>
      <c r="A265" s="103"/>
      <c r="B265" s="129"/>
      <c r="C265" s="103"/>
      <c r="D265" s="103"/>
      <c r="E265" s="103"/>
      <c r="F265" s="104"/>
      <c r="G265" s="104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>
      <c r="A266" s="103"/>
      <c r="B266" s="129"/>
      <c r="C266" s="103"/>
      <c r="D266" s="103"/>
      <c r="E266" s="103"/>
      <c r="F266" s="104"/>
      <c r="G266" s="104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>
      <c r="A267" s="103"/>
      <c r="B267" s="129"/>
      <c r="C267" s="103"/>
      <c r="D267" s="103"/>
      <c r="E267" s="103"/>
      <c r="F267" s="104"/>
      <c r="G267" s="104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>
      <c r="A268" s="103"/>
      <c r="B268" s="129"/>
      <c r="C268" s="103"/>
      <c r="D268" s="103"/>
      <c r="E268" s="103"/>
      <c r="F268" s="104"/>
      <c r="G268" s="104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>
      <c r="A269" s="103"/>
      <c r="B269" s="129"/>
      <c r="C269" s="103"/>
      <c r="D269" s="103"/>
      <c r="E269" s="103"/>
      <c r="F269" s="104"/>
      <c r="G269" s="104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>
      <c r="A270" s="103"/>
      <c r="B270" s="129"/>
      <c r="C270" s="103"/>
      <c r="D270" s="103"/>
      <c r="E270" s="103"/>
      <c r="F270" s="104"/>
      <c r="G270" s="104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>
      <c r="A271" s="103"/>
      <c r="B271" s="129"/>
      <c r="C271" s="103"/>
      <c r="D271" s="103"/>
      <c r="E271" s="103"/>
      <c r="F271" s="104"/>
      <c r="G271" s="104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>
      <c r="A272" s="103"/>
      <c r="B272" s="129"/>
      <c r="C272" s="103"/>
      <c r="D272" s="103"/>
      <c r="E272" s="103"/>
      <c r="F272" s="104"/>
      <c r="G272" s="104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>
      <c r="A273" s="103"/>
      <c r="B273" s="129"/>
      <c r="C273" s="103"/>
      <c r="D273" s="103"/>
      <c r="E273" s="103"/>
      <c r="F273" s="104"/>
      <c r="G273" s="104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>
      <c r="A274" s="103"/>
      <c r="B274" s="129"/>
      <c r="C274" s="103"/>
      <c r="D274" s="103"/>
      <c r="E274" s="103"/>
      <c r="F274" s="104"/>
      <c r="G274" s="104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>
      <c r="A275" s="103"/>
      <c r="B275" s="129"/>
      <c r="C275" s="103"/>
      <c r="D275" s="103"/>
      <c r="E275" s="103"/>
      <c r="F275" s="104"/>
      <c r="G275" s="104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>
      <c r="A276" s="103"/>
      <c r="B276" s="129"/>
      <c r="C276" s="103"/>
      <c r="D276" s="103"/>
      <c r="E276" s="103"/>
      <c r="F276" s="104"/>
      <c r="G276" s="104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>
      <c r="A277" s="103"/>
      <c r="B277" s="129"/>
      <c r="C277" s="103"/>
      <c r="D277" s="103"/>
      <c r="E277" s="103"/>
      <c r="F277" s="104"/>
      <c r="G277" s="104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>
      <c r="A278" s="103"/>
      <c r="B278" s="129"/>
      <c r="C278" s="103"/>
      <c r="D278" s="103"/>
      <c r="E278" s="103"/>
      <c r="F278" s="104"/>
      <c r="G278" s="104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>
      <c r="A279" s="103"/>
      <c r="B279" s="129"/>
      <c r="C279" s="103"/>
      <c r="D279" s="103"/>
      <c r="E279" s="103"/>
      <c r="F279" s="104"/>
      <c r="G279" s="104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>
      <c r="A280" s="103"/>
      <c r="B280" s="129"/>
      <c r="C280" s="103"/>
      <c r="D280" s="103"/>
      <c r="E280" s="103"/>
      <c r="F280" s="104"/>
      <c r="G280" s="104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>
      <c r="A281" s="103"/>
      <c r="B281" s="129"/>
      <c r="C281" s="103"/>
      <c r="D281" s="103"/>
      <c r="E281" s="103"/>
      <c r="F281" s="104"/>
      <c r="G281" s="104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>
      <c r="A282" s="103"/>
      <c r="B282" s="129"/>
      <c r="C282" s="103"/>
      <c r="D282" s="103"/>
      <c r="E282" s="103"/>
      <c r="F282" s="104"/>
      <c r="G282" s="104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>
      <c r="A283" s="103"/>
      <c r="B283" s="129"/>
      <c r="C283" s="103"/>
      <c r="D283" s="103"/>
      <c r="E283" s="103"/>
      <c r="F283" s="104"/>
      <c r="G283" s="104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>
      <c r="A284" s="103"/>
      <c r="B284" s="129"/>
      <c r="C284" s="103"/>
      <c r="D284" s="103"/>
      <c r="E284" s="103"/>
      <c r="F284" s="104"/>
      <c r="G284" s="104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>
      <c r="A285" s="103"/>
      <c r="B285" s="129"/>
      <c r="C285" s="103"/>
      <c r="D285" s="103"/>
      <c r="E285" s="103"/>
      <c r="F285" s="104"/>
      <c r="G285" s="104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>
      <c r="A286" s="103"/>
      <c r="B286" s="129"/>
      <c r="C286" s="103"/>
      <c r="D286" s="103"/>
      <c r="E286" s="103"/>
      <c r="F286" s="104"/>
      <c r="G286" s="104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>
      <c r="A287" s="103"/>
      <c r="B287" s="129"/>
      <c r="C287" s="103"/>
      <c r="D287" s="103"/>
      <c r="E287" s="103"/>
      <c r="F287" s="104"/>
      <c r="G287" s="104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>
      <c r="A288" s="103"/>
      <c r="B288" s="129"/>
      <c r="C288" s="103"/>
      <c r="D288" s="103"/>
      <c r="E288" s="103"/>
      <c r="F288" s="104"/>
      <c r="G288" s="104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>
      <c r="A289" s="103"/>
      <c r="B289" s="129"/>
      <c r="C289" s="103"/>
      <c r="D289" s="103"/>
      <c r="E289" s="103"/>
      <c r="F289" s="104"/>
      <c r="G289" s="104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>
      <c r="A290" s="103"/>
      <c r="B290" s="129"/>
      <c r="C290" s="103"/>
      <c r="D290" s="103"/>
      <c r="E290" s="103"/>
      <c r="F290" s="104"/>
      <c r="G290" s="104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>
      <c r="A291" s="103"/>
      <c r="B291" s="129"/>
      <c r="C291" s="103"/>
      <c r="D291" s="103"/>
      <c r="E291" s="103"/>
      <c r="F291" s="104"/>
      <c r="G291" s="104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>
      <c r="A292" s="103"/>
      <c r="B292" s="129"/>
      <c r="C292" s="103"/>
      <c r="D292" s="103"/>
      <c r="E292" s="103"/>
      <c r="F292" s="104"/>
      <c r="G292" s="104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>
      <c r="A293" s="103"/>
      <c r="B293" s="129"/>
      <c r="C293" s="103"/>
      <c r="D293" s="103"/>
      <c r="E293" s="103"/>
      <c r="F293" s="104"/>
      <c r="G293" s="104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>
      <c r="A294" s="103"/>
      <c r="B294" s="129"/>
      <c r="C294" s="103"/>
      <c r="D294" s="103"/>
      <c r="E294" s="103"/>
      <c r="F294" s="104"/>
      <c r="G294" s="104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>
      <c r="A295" s="103"/>
      <c r="B295" s="129"/>
      <c r="C295" s="103"/>
      <c r="D295" s="103"/>
      <c r="E295" s="103"/>
      <c r="F295" s="104"/>
      <c r="G295" s="104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>
      <c r="A296" s="103"/>
      <c r="B296" s="129"/>
      <c r="C296" s="103"/>
      <c r="D296" s="103"/>
      <c r="E296" s="103"/>
      <c r="F296" s="104"/>
      <c r="G296" s="104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>
      <c r="A297" s="103"/>
      <c r="B297" s="129"/>
      <c r="C297" s="103"/>
      <c r="D297" s="103"/>
      <c r="E297" s="103"/>
      <c r="F297" s="104"/>
      <c r="G297" s="104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>
      <c r="A298" s="103"/>
      <c r="B298" s="129"/>
      <c r="C298" s="103"/>
      <c r="D298" s="103"/>
      <c r="E298" s="103"/>
      <c r="F298" s="104"/>
      <c r="G298" s="104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>
      <c r="A299" s="103"/>
      <c r="B299" s="129"/>
      <c r="C299" s="103"/>
      <c r="D299" s="103"/>
      <c r="E299" s="103"/>
      <c r="F299" s="104"/>
      <c r="G299" s="104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>
      <c r="A300" s="103"/>
      <c r="B300" s="129"/>
      <c r="C300" s="103"/>
      <c r="D300" s="103"/>
      <c r="E300" s="103"/>
      <c r="F300" s="104"/>
      <c r="G300" s="104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>
      <c r="A301" s="103"/>
      <c r="B301" s="129"/>
      <c r="C301" s="103"/>
      <c r="D301" s="103"/>
      <c r="E301" s="103"/>
      <c r="F301" s="104"/>
      <c r="G301" s="104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>
      <c r="A302" s="103"/>
      <c r="B302" s="129"/>
      <c r="C302" s="103"/>
      <c r="D302" s="103"/>
      <c r="E302" s="103"/>
      <c r="F302" s="104"/>
      <c r="G302" s="104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>
      <c r="A303" s="103"/>
      <c r="B303" s="129"/>
      <c r="C303" s="103"/>
      <c r="D303" s="103"/>
      <c r="E303" s="103"/>
      <c r="F303" s="104"/>
      <c r="G303" s="104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>
      <c r="A304" s="103"/>
      <c r="B304" s="129"/>
      <c r="C304" s="103"/>
      <c r="D304" s="103"/>
      <c r="E304" s="103"/>
      <c r="F304" s="104"/>
      <c r="G304" s="104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>
      <c r="A305" s="103"/>
      <c r="B305" s="129"/>
      <c r="C305" s="103"/>
      <c r="D305" s="103"/>
      <c r="E305" s="103"/>
      <c r="F305" s="104"/>
      <c r="G305" s="104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>
      <c r="A306" s="103"/>
      <c r="B306" s="129"/>
      <c r="C306" s="103"/>
      <c r="D306" s="103"/>
      <c r="E306" s="103"/>
      <c r="F306" s="104"/>
      <c r="G306" s="104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>
      <c r="A307" s="103"/>
      <c r="B307" s="129"/>
      <c r="C307" s="103"/>
      <c r="D307" s="103"/>
      <c r="E307" s="103"/>
      <c r="F307" s="104"/>
      <c r="G307" s="104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>
      <c r="A308" s="103"/>
      <c r="B308" s="129"/>
      <c r="C308" s="103"/>
      <c r="D308" s="103"/>
      <c r="E308" s="103"/>
      <c r="F308" s="104"/>
      <c r="G308" s="104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>
      <c r="A309" s="103"/>
      <c r="B309" s="129"/>
      <c r="C309" s="103"/>
      <c r="D309" s="103"/>
      <c r="E309" s="103"/>
      <c r="F309" s="104"/>
      <c r="G309" s="104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>
      <c r="A310" s="103"/>
      <c r="B310" s="129"/>
      <c r="C310" s="103"/>
      <c r="D310" s="103"/>
      <c r="E310" s="103"/>
      <c r="F310" s="104"/>
      <c r="G310" s="104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>
      <c r="A311" s="103"/>
      <c r="B311" s="129"/>
      <c r="C311" s="103"/>
      <c r="D311" s="103"/>
      <c r="E311" s="103"/>
      <c r="F311" s="104"/>
      <c r="G311" s="104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>
      <c r="A312" s="103"/>
      <c r="B312" s="129"/>
      <c r="C312" s="103"/>
      <c r="D312" s="103"/>
      <c r="E312" s="103"/>
      <c r="F312" s="104"/>
      <c r="G312" s="104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>
      <c r="A313" s="103"/>
      <c r="B313" s="129"/>
      <c r="C313" s="103"/>
      <c r="D313" s="103"/>
      <c r="E313" s="103"/>
      <c r="F313" s="104"/>
      <c r="G313" s="104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>
      <c r="A314" s="103"/>
      <c r="B314" s="129"/>
      <c r="C314" s="103"/>
      <c r="D314" s="103"/>
      <c r="E314" s="103"/>
      <c r="F314" s="104"/>
      <c r="G314" s="104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>
      <c r="A315" s="103"/>
      <c r="B315" s="129"/>
      <c r="C315" s="103"/>
      <c r="D315" s="103"/>
      <c r="E315" s="103"/>
      <c r="F315" s="104"/>
      <c r="G315" s="104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>
      <c r="A316" s="103"/>
      <c r="B316" s="129"/>
      <c r="C316" s="103"/>
      <c r="D316" s="103"/>
      <c r="E316" s="103"/>
      <c r="F316" s="104"/>
      <c r="G316" s="104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>
      <c r="A317" s="103"/>
      <c r="B317" s="129"/>
      <c r="C317" s="103"/>
      <c r="D317" s="103"/>
      <c r="E317" s="103"/>
      <c r="F317" s="104"/>
      <c r="G317" s="104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>
      <c r="A318" s="103"/>
      <c r="B318" s="129"/>
      <c r="C318" s="103"/>
      <c r="D318" s="103"/>
      <c r="E318" s="103"/>
      <c r="F318" s="104"/>
      <c r="G318" s="104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>
      <c r="A319" s="103"/>
      <c r="B319" s="129"/>
      <c r="C319" s="103"/>
      <c r="D319" s="103"/>
      <c r="E319" s="103"/>
      <c r="F319" s="104"/>
      <c r="G319" s="104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>
      <c r="A320" s="103"/>
      <c r="B320" s="129"/>
      <c r="C320" s="103"/>
      <c r="D320" s="103"/>
      <c r="E320" s="103"/>
      <c r="F320" s="104"/>
      <c r="G320" s="104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>
      <c r="A321" s="103"/>
      <c r="B321" s="129"/>
      <c r="C321" s="103"/>
      <c r="D321" s="103"/>
      <c r="E321" s="103"/>
      <c r="F321" s="104"/>
      <c r="G321" s="104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>
      <c r="A322" s="103"/>
      <c r="B322" s="129"/>
      <c r="C322" s="103"/>
      <c r="D322" s="103"/>
      <c r="E322" s="103"/>
      <c r="F322" s="104"/>
      <c r="G322" s="104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>
      <c r="A323" s="103"/>
      <c r="B323" s="129"/>
      <c r="C323" s="103"/>
      <c r="D323" s="103"/>
      <c r="E323" s="103"/>
      <c r="F323" s="104"/>
      <c r="G323" s="104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>
      <c r="A324" s="103"/>
      <c r="B324" s="129"/>
      <c r="C324" s="103"/>
      <c r="D324" s="103"/>
      <c r="E324" s="103"/>
      <c r="F324" s="104"/>
      <c r="G324" s="104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>
      <c r="A325" s="103"/>
      <c r="B325" s="129"/>
      <c r="C325" s="103"/>
      <c r="D325" s="103"/>
      <c r="E325" s="103"/>
      <c r="F325" s="104"/>
      <c r="G325" s="104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>
      <c r="A326" s="103"/>
      <c r="B326" s="129"/>
      <c r="C326" s="103"/>
      <c r="D326" s="103"/>
      <c r="E326" s="103"/>
      <c r="F326" s="104"/>
      <c r="G326" s="104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>
      <c r="A327" s="103"/>
      <c r="B327" s="129"/>
      <c r="C327" s="103"/>
      <c r="D327" s="103"/>
      <c r="E327" s="103"/>
      <c r="F327" s="104"/>
      <c r="G327" s="104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>
      <c r="A328" s="103"/>
      <c r="B328" s="129"/>
      <c r="C328" s="103"/>
      <c r="D328" s="103"/>
      <c r="E328" s="103"/>
      <c r="F328" s="104"/>
      <c r="G328" s="104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>
      <c r="A329" s="103"/>
      <c r="B329" s="129"/>
      <c r="C329" s="103"/>
      <c r="D329" s="103"/>
      <c r="E329" s="103"/>
      <c r="F329" s="104"/>
      <c r="G329" s="104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>
      <c r="A330" s="103"/>
      <c r="B330" s="129"/>
      <c r="C330" s="103"/>
      <c r="D330" s="103"/>
      <c r="E330" s="103"/>
      <c r="F330" s="104"/>
      <c r="G330" s="104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>
      <c r="A331" s="103"/>
      <c r="B331" s="129"/>
      <c r="C331" s="103"/>
      <c r="D331" s="103"/>
      <c r="E331" s="103"/>
      <c r="F331" s="104"/>
      <c r="G331" s="104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>
      <c r="A332" s="103"/>
      <c r="B332" s="129"/>
      <c r="C332" s="103"/>
      <c r="D332" s="103"/>
      <c r="E332" s="103"/>
      <c r="F332" s="104"/>
      <c r="G332" s="104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>
      <c r="A333" s="103"/>
      <c r="B333" s="129"/>
      <c r="C333" s="103"/>
      <c r="D333" s="103"/>
      <c r="E333" s="103"/>
      <c r="F333" s="104"/>
      <c r="G333" s="104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>
      <c r="A334" s="103"/>
      <c r="B334" s="129"/>
      <c r="C334" s="103"/>
      <c r="D334" s="103"/>
      <c r="E334" s="103"/>
      <c r="F334" s="104"/>
      <c r="G334" s="104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>
      <c r="A335" s="103"/>
      <c r="B335" s="129"/>
      <c r="C335" s="103"/>
      <c r="D335" s="103"/>
      <c r="E335" s="103"/>
      <c r="F335" s="104"/>
      <c r="G335" s="104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>
      <c r="A336" s="103"/>
      <c r="B336" s="129"/>
      <c r="C336" s="103"/>
      <c r="D336" s="103"/>
      <c r="E336" s="103"/>
      <c r="F336" s="104"/>
      <c r="G336" s="104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>
      <c r="A337" s="103"/>
      <c r="B337" s="129"/>
      <c r="C337" s="103"/>
      <c r="D337" s="103"/>
      <c r="E337" s="103"/>
      <c r="F337" s="104"/>
      <c r="G337" s="104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>
      <c r="A338" s="103"/>
      <c r="B338" s="129"/>
      <c r="C338" s="103"/>
      <c r="D338" s="103"/>
      <c r="E338" s="103"/>
      <c r="F338" s="104"/>
      <c r="G338" s="104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>
      <c r="A339" s="103"/>
      <c r="B339" s="129"/>
      <c r="C339" s="103"/>
      <c r="D339" s="103"/>
      <c r="E339" s="103"/>
      <c r="F339" s="104"/>
      <c r="G339" s="104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>
      <c r="A340" s="103"/>
      <c r="B340" s="129"/>
      <c r="C340" s="103"/>
      <c r="D340" s="103"/>
      <c r="E340" s="103"/>
      <c r="F340" s="104"/>
      <c r="G340" s="104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>
      <c r="A341" s="103"/>
      <c r="B341" s="129"/>
      <c r="C341" s="103"/>
      <c r="D341" s="103"/>
      <c r="E341" s="103"/>
      <c r="F341" s="104"/>
      <c r="G341" s="104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>
      <c r="A342" s="103"/>
      <c r="B342" s="129"/>
      <c r="C342" s="103"/>
      <c r="D342" s="103"/>
      <c r="E342" s="103"/>
      <c r="F342" s="104"/>
      <c r="G342" s="104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>
      <c r="A343" s="103"/>
      <c r="B343" s="129"/>
      <c r="C343" s="103"/>
      <c r="D343" s="103"/>
      <c r="E343" s="103"/>
      <c r="F343" s="104"/>
      <c r="G343" s="104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>
      <c r="A344" s="103"/>
      <c r="B344" s="129"/>
      <c r="C344" s="103"/>
      <c r="D344" s="103"/>
      <c r="E344" s="103"/>
      <c r="F344" s="104"/>
      <c r="G344" s="104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>
      <c r="A345" s="103"/>
      <c r="B345" s="129"/>
      <c r="C345" s="103"/>
      <c r="D345" s="103"/>
      <c r="E345" s="103"/>
      <c r="F345" s="104"/>
      <c r="G345" s="104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>
      <c r="A346" s="103"/>
      <c r="B346" s="129"/>
      <c r="C346" s="103"/>
      <c r="D346" s="103"/>
      <c r="E346" s="103"/>
      <c r="F346" s="104"/>
      <c r="G346" s="104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>
      <c r="A347" s="103"/>
      <c r="B347" s="129"/>
      <c r="C347" s="103"/>
      <c r="D347" s="103"/>
      <c r="E347" s="103"/>
      <c r="F347" s="104"/>
      <c r="G347" s="104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>
      <c r="A348" s="103"/>
      <c r="B348" s="129"/>
      <c r="C348" s="103"/>
      <c r="D348" s="103"/>
      <c r="E348" s="103"/>
      <c r="F348" s="104"/>
      <c r="G348" s="104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>
      <c r="A349" s="103"/>
      <c r="B349" s="129"/>
      <c r="C349" s="103"/>
      <c r="D349" s="103"/>
      <c r="E349" s="103"/>
      <c r="F349" s="104"/>
      <c r="G349" s="104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>
      <c r="A350" s="103"/>
      <c r="B350" s="129"/>
      <c r="C350" s="103"/>
      <c r="D350" s="103"/>
      <c r="E350" s="103"/>
      <c r="F350" s="104"/>
      <c r="G350" s="104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>
      <c r="A351" s="103"/>
      <c r="B351" s="129"/>
      <c r="C351" s="103"/>
      <c r="D351" s="103"/>
      <c r="E351" s="103"/>
      <c r="F351" s="104"/>
      <c r="G351" s="104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>
      <c r="A352" s="103"/>
      <c r="B352" s="129"/>
      <c r="C352" s="103"/>
      <c r="D352" s="103"/>
      <c r="E352" s="103"/>
      <c r="F352" s="104"/>
      <c r="G352" s="104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>
      <c r="A353" s="103"/>
      <c r="B353" s="129"/>
      <c r="C353" s="103"/>
      <c r="D353" s="103"/>
      <c r="E353" s="103"/>
      <c r="F353" s="104"/>
      <c r="G353" s="104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>
      <c r="A354" s="103"/>
      <c r="B354" s="129"/>
      <c r="C354" s="103"/>
      <c r="D354" s="103"/>
      <c r="E354" s="103"/>
      <c r="F354" s="104"/>
      <c r="G354" s="104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>
      <c r="A355" s="103"/>
      <c r="B355" s="129"/>
      <c r="C355" s="103"/>
      <c r="D355" s="103"/>
      <c r="E355" s="103"/>
      <c r="F355" s="104"/>
      <c r="G355" s="104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>
      <c r="A356" s="103"/>
      <c r="B356" s="129"/>
      <c r="C356" s="103"/>
      <c r="D356" s="103"/>
      <c r="E356" s="103"/>
      <c r="F356" s="104"/>
      <c r="G356" s="104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>
      <c r="A357" s="103"/>
      <c r="B357" s="129"/>
      <c r="C357" s="103"/>
      <c r="D357" s="103"/>
      <c r="E357" s="103"/>
      <c r="F357" s="104"/>
      <c r="G357" s="104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>
      <c r="A358" s="103"/>
      <c r="B358" s="129"/>
      <c r="C358" s="103"/>
      <c r="D358" s="103"/>
      <c r="E358" s="103"/>
      <c r="F358" s="104"/>
      <c r="G358" s="104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>
      <c r="A359" s="103"/>
      <c r="B359" s="129"/>
      <c r="C359" s="103"/>
      <c r="D359" s="103"/>
      <c r="E359" s="103"/>
      <c r="F359" s="104"/>
      <c r="G359" s="104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>
      <c r="A360" s="103"/>
      <c r="B360" s="129"/>
      <c r="C360" s="103"/>
      <c r="D360" s="103"/>
      <c r="E360" s="103"/>
      <c r="F360" s="104"/>
      <c r="G360" s="104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>
      <c r="A361" s="103"/>
      <c r="B361" s="129"/>
      <c r="C361" s="103"/>
      <c r="D361" s="103"/>
      <c r="E361" s="103"/>
      <c r="F361" s="104"/>
      <c r="G361" s="104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>
      <c r="A362" s="103"/>
      <c r="B362" s="129"/>
      <c r="C362" s="103"/>
      <c r="D362" s="103"/>
      <c r="E362" s="103"/>
      <c r="F362" s="104"/>
      <c r="G362" s="104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>
      <c r="A363" s="103"/>
      <c r="B363" s="129"/>
      <c r="C363" s="103"/>
      <c r="D363" s="103"/>
      <c r="E363" s="103"/>
      <c r="F363" s="104"/>
      <c r="G363" s="104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>
      <c r="A364" s="103"/>
      <c r="B364" s="129"/>
      <c r="C364" s="103"/>
      <c r="D364" s="103"/>
      <c r="E364" s="103"/>
      <c r="F364" s="104"/>
      <c r="G364" s="104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>
      <c r="A365" s="103"/>
      <c r="B365" s="129"/>
      <c r="C365" s="103"/>
      <c r="D365" s="103"/>
      <c r="E365" s="103"/>
      <c r="F365" s="104"/>
      <c r="G365" s="104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>
      <c r="A366" s="103"/>
      <c r="B366" s="129"/>
      <c r="C366" s="103"/>
      <c r="D366" s="103"/>
      <c r="E366" s="103"/>
      <c r="F366" s="104"/>
      <c r="G366" s="104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>
      <c r="A367" s="103"/>
      <c r="B367" s="129"/>
      <c r="C367" s="103"/>
      <c r="D367" s="103"/>
      <c r="E367" s="103"/>
      <c r="F367" s="104"/>
      <c r="G367" s="104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>
      <c r="A368" s="103"/>
      <c r="B368" s="129"/>
      <c r="C368" s="103"/>
      <c r="D368" s="103"/>
      <c r="E368" s="103"/>
      <c r="F368" s="104"/>
      <c r="G368" s="104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>
      <c r="A369" s="103"/>
      <c r="B369" s="129"/>
      <c r="C369" s="103"/>
      <c r="D369" s="103"/>
      <c r="E369" s="103"/>
      <c r="F369" s="104"/>
      <c r="G369" s="104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>
      <c r="A370" s="103"/>
      <c r="B370" s="129"/>
      <c r="C370" s="103"/>
      <c r="D370" s="103"/>
      <c r="E370" s="103"/>
      <c r="F370" s="104"/>
      <c r="G370" s="104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>
      <c r="A371" s="103"/>
      <c r="B371" s="129"/>
      <c r="C371" s="103"/>
      <c r="D371" s="103"/>
      <c r="E371" s="103"/>
      <c r="F371" s="104"/>
      <c r="G371" s="104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>
      <c r="A372" s="103"/>
      <c r="B372" s="129"/>
      <c r="C372" s="103"/>
      <c r="D372" s="103"/>
      <c r="E372" s="103"/>
      <c r="F372" s="104"/>
      <c r="G372" s="104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>
      <c r="A373" s="103"/>
      <c r="B373" s="129"/>
      <c r="C373" s="103"/>
      <c r="D373" s="103"/>
      <c r="E373" s="103"/>
      <c r="F373" s="104"/>
      <c r="G373" s="104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>
      <c r="A374" s="103"/>
      <c r="B374" s="129"/>
      <c r="C374" s="103"/>
      <c r="D374" s="103"/>
      <c r="E374" s="103"/>
      <c r="F374" s="104"/>
      <c r="G374" s="104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>
      <c r="A375" s="103"/>
      <c r="B375" s="129"/>
      <c r="C375" s="103"/>
      <c r="D375" s="103"/>
      <c r="E375" s="103"/>
      <c r="F375" s="104"/>
      <c r="G375" s="104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>
      <c r="A376" s="103"/>
      <c r="B376" s="129"/>
      <c r="C376" s="103"/>
      <c r="D376" s="103"/>
      <c r="E376" s="103"/>
      <c r="F376" s="104"/>
      <c r="G376" s="104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>
      <c r="A377" s="103"/>
      <c r="B377" s="129"/>
      <c r="C377" s="103"/>
      <c r="D377" s="103"/>
      <c r="E377" s="103"/>
      <c r="F377" s="104"/>
      <c r="G377" s="104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>
      <c r="A378" s="103"/>
      <c r="B378" s="129"/>
      <c r="C378" s="103"/>
      <c r="D378" s="103"/>
      <c r="E378" s="103"/>
      <c r="F378" s="104"/>
      <c r="G378" s="104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>
      <c r="A379" s="103"/>
      <c r="B379" s="129"/>
      <c r="C379" s="103"/>
      <c r="D379" s="103"/>
      <c r="E379" s="103"/>
      <c r="F379" s="104"/>
      <c r="G379" s="104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>
      <c r="A380" s="103"/>
      <c r="B380" s="129"/>
      <c r="C380" s="103"/>
      <c r="D380" s="103"/>
      <c r="E380" s="103"/>
      <c r="F380" s="104"/>
      <c r="G380" s="104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>
      <c r="A381" s="103"/>
      <c r="B381" s="129"/>
      <c r="C381" s="103"/>
      <c r="D381" s="103"/>
      <c r="E381" s="103"/>
      <c r="F381" s="104"/>
      <c r="G381" s="104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>
      <c r="A382" s="103"/>
      <c r="B382" s="129"/>
      <c r="C382" s="103"/>
      <c r="D382" s="103"/>
      <c r="E382" s="103"/>
      <c r="F382" s="104"/>
      <c r="G382" s="104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>
      <c r="A383" s="103"/>
      <c r="B383" s="129"/>
      <c r="C383" s="103"/>
      <c r="D383" s="103"/>
      <c r="E383" s="103"/>
      <c r="F383" s="104"/>
      <c r="G383" s="104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>
      <c r="A384" s="103"/>
      <c r="B384" s="129"/>
      <c r="C384" s="103"/>
      <c r="D384" s="103"/>
      <c r="E384" s="103"/>
      <c r="F384" s="104"/>
      <c r="G384" s="104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>
      <c r="A385" s="103"/>
      <c r="B385" s="129"/>
      <c r="C385" s="103"/>
      <c r="D385" s="103"/>
      <c r="E385" s="103"/>
      <c r="F385" s="104"/>
      <c r="G385" s="104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>
      <c r="A386" s="103"/>
      <c r="B386" s="129"/>
      <c r="C386" s="103"/>
      <c r="D386" s="103"/>
      <c r="E386" s="103"/>
      <c r="F386" s="104"/>
      <c r="G386" s="104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>
      <c r="A387" s="103"/>
      <c r="B387" s="129"/>
      <c r="C387" s="103"/>
      <c r="D387" s="103"/>
      <c r="E387" s="103"/>
      <c r="F387" s="104"/>
      <c r="G387" s="104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>
      <c r="A388" s="103"/>
      <c r="B388" s="129"/>
      <c r="C388" s="103"/>
      <c r="D388" s="103"/>
      <c r="E388" s="103"/>
      <c r="F388" s="104"/>
      <c r="G388" s="104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>
      <c r="A389" s="103"/>
      <c r="B389" s="129"/>
      <c r="C389" s="103"/>
      <c r="D389" s="103"/>
      <c r="E389" s="103"/>
      <c r="F389" s="104"/>
      <c r="G389" s="104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>
      <c r="A390" s="103"/>
      <c r="B390" s="129"/>
      <c r="C390" s="103"/>
      <c r="D390" s="103"/>
      <c r="E390" s="103"/>
      <c r="F390" s="104"/>
      <c r="G390" s="104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>
      <c r="A391" s="103"/>
      <c r="B391" s="129"/>
      <c r="C391" s="103"/>
      <c r="D391" s="103"/>
      <c r="E391" s="103"/>
      <c r="F391" s="104"/>
      <c r="G391" s="104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>
      <c r="A392" s="103"/>
      <c r="B392" s="129"/>
      <c r="C392" s="103"/>
      <c r="D392" s="103"/>
      <c r="E392" s="103"/>
      <c r="F392" s="104"/>
      <c r="G392" s="104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>
      <c r="A393" s="103"/>
      <c r="B393" s="129"/>
      <c r="C393" s="103"/>
      <c r="D393" s="103"/>
      <c r="E393" s="103"/>
      <c r="F393" s="104"/>
      <c r="G393" s="104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>
      <c r="A394" s="103"/>
      <c r="B394" s="129"/>
      <c r="C394" s="103"/>
      <c r="D394" s="103"/>
      <c r="E394" s="103"/>
      <c r="F394" s="104"/>
      <c r="G394" s="104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>
      <c r="A395" s="103"/>
      <c r="B395" s="129"/>
      <c r="C395" s="103"/>
      <c r="D395" s="103"/>
      <c r="E395" s="103"/>
      <c r="F395" s="104"/>
      <c r="G395" s="104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>
      <c r="A396" s="103"/>
      <c r="B396" s="129"/>
      <c r="C396" s="103"/>
      <c r="D396" s="103"/>
      <c r="E396" s="103"/>
      <c r="F396" s="104"/>
      <c r="G396" s="104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>
      <c r="A397" s="103"/>
      <c r="B397" s="129"/>
      <c r="C397" s="103"/>
      <c r="D397" s="103"/>
      <c r="E397" s="103"/>
      <c r="F397" s="104"/>
      <c r="G397" s="104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>
      <c r="A398" s="103"/>
      <c r="B398" s="129"/>
      <c r="C398" s="103"/>
      <c r="D398" s="103"/>
      <c r="E398" s="103"/>
      <c r="F398" s="104"/>
      <c r="G398" s="104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>
      <c r="A399" s="103"/>
      <c r="B399" s="129"/>
      <c r="C399" s="103"/>
      <c r="D399" s="103"/>
      <c r="E399" s="103"/>
      <c r="F399" s="104"/>
      <c r="G399" s="104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>
      <c r="A400" s="103"/>
      <c r="B400" s="129"/>
      <c r="C400" s="103"/>
      <c r="D400" s="103"/>
      <c r="E400" s="103"/>
      <c r="F400" s="104"/>
      <c r="G400" s="104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>
      <c r="A401" s="103"/>
      <c r="B401" s="129"/>
      <c r="C401" s="103"/>
      <c r="D401" s="103"/>
      <c r="E401" s="103"/>
      <c r="F401" s="104"/>
      <c r="G401" s="104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>
      <c r="A402" s="103"/>
      <c r="B402" s="129"/>
      <c r="C402" s="103"/>
      <c r="D402" s="103"/>
      <c r="E402" s="103"/>
      <c r="F402" s="104"/>
      <c r="G402" s="104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>
      <c r="A403" s="103"/>
      <c r="B403" s="129"/>
      <c r="C403" s="103"/>
      <c r="D403" s="103"/>
      <c r="E403" s="103"/>
      <c r="F403" s="104"/>
      <c r="G403" s="104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>
      <c r="A404" s="103"/>
      <c r="B404" s="129"/>
      <c r="C404" s="103"/>
      <c r="D404" s="103"/>
      <c r="E404" s="103"/>
      <c r="F404" s="104"/>
      <c r="G404" s="104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>
      <c r="A405" s="103"/>
      <c r="B405" s="129"/>
      <c r="C405" s="103"/>
      <c r="D405" s="103"/>
      <c r="E405" s="103"/>
      <c r="F405" s="104"/>
      <c r="G405" s="104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>
      <c r="A406" s="103"/>
      <c r="B406" s="129"/>
      <c r="C406" s="103"/>
      <c r="D406" s="103"/>
      <c r="E406" s="103"/>
      <c r="F406" s="104"/>
      <c r="G406" s="104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>
      <c r="A407" s="103"/>
      <c r="B407" s="129"/>
      <c r="C407" s="103"/>
      <c r="D407" s="103"/>
      <c r="E407" s="103"/>
      <c r="F407" s="104"/>
      <c r="G407" s="104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>
      <c r="A408" s="103"/>
      <c r="B408" s="129"/>
      <c r="C408" s="103"/>
      <c r="D408" s="103"/>
      <c r="E408" s="103"/>
      <c r="F408" s="104"/>
      <c r="G408" s="104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>
      <c r="A409" s="103"/>
      <c r="B409" s="129"/>
      <c r="C409" s="103"/>
      <c r="D409" s="103"/>
      <c r="E409" s="103"/>
      <c r="F409" s="104"/>
      <c r="G409" s="104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>
      <c r="A410" s="103"/>
      <c r="B410" s="129"/>
      <c r="C410" s="103"/>
      <c r="D410" s="103"/>
      <c r="E410" s="103"/>
      <c r="F410" s="104"/>
      <c r="G410" s="104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>
      <c r="A411" s="103"/>
      <c r="B411" s="129"/>
      <c r="C411" s="103"/>
      <c r="D411" s="103"/>
      <c r="E411" s="103"/>
      <c r="F411" s="104"/>
      <c r="G411" s="104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>
      <c r="A412" s="103"/>
      <c r="B412" s="129"/>
      <c r="C412" s="103"/>
      <c r="D412" s="103"/>
      <c r="E412" s="103"/>
      <c r="F412" s="104"/>
      <c r="G412" s="104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>
      <c r="A413" s="103"/>
      <c r="B413" s="129"/>
      <c r="C413" s="103"/>
      <c r="D413" s="103"/>
      <c r="E413" s="103"/>
      <c r="F413" s="104"/>
      <c r="G413" s="104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>
      <c r="A414" s="103"/>
      <c r="B414" s="129"/>
      <c r="C414" s="103"/>
      <c r="D414" s="103"/>
      <c r="E414" s="103"/>
      <c r="F414" s="104"/>
      <c r="G414" s="104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>
      <c r="A415" s="103"/>
      <c r="B415" s="129"/>
      <c r="C415" s="103"/>
      <c r="D415" s="103"/>
      <c r="E415" s="103"/>
      <c r="F415" s="104"/>
      <c r="G415" s="104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>
      <c r="A416" s="103"/>
      <c r="B416" s="129"/>
      <c r="C416" s="103"/>
      <c r="D416" s="103"/>
      <c r="E416" s="103"/>
      <c r="F416" s="104"/>
      <c r="G416" s="104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>
      <c r="A417" s="103"/>
      <c r="B417" s="129"/>
      <c r="C417" s="103"/>
      <c r="D417" s="103"/>
      <c r="E417" s="103"/>
      <c r="F417" s="104"/>
      <c r="G417" s="104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>
      <c r="A418" s="103"/>
      <c r="B418" s="129"/>
      <c r="C418" s="103"/>
      <c r="D418" s="103"/>
      <c r="E418" s="103"/>
      <c r="F418" s="104"/>
      <c r="G418" s="104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>
      <c r="A419" s="103"/>
      <c r="B419" s="129"/>
      <c r="C419" s="103"/>
      <c r="D419" s="103"/>
      <c r="E419" s="103"/>
      <c r="F419" s="104"/>
      <c r="G419" s="104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>
      <c r="A420" s="103"/>
      <c r="B420" s="129"/>
      <c r="C420" s="103"/>
      <c r="D420" s="103"/>
      <c r="E420" s="103"/>
      <c r="F420" s="104"/>
      <c r="G420" s="104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>
      <c r="A421" s="103"/>
      <c r="B421" s="129"/>
      <c r="C421" s="103"/>
      <c r="D421" s="103"/>
      <c r="E421" s="103"/>
      <c r="F421" s="104"/>
      <c r="G421" s="104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>
      <c r="A422" s="103"/>
      <c r="B422" s="129"/>
      <c r="C422" s="103"/>
      <c r="D422" s="103"/>
      <c r="E422" s="103"/>
      <c r="F422" s="104"/>
      <c r="G422" s="104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>
      <c r="A423" s="103"/>
      <c r="B423" s="129"/>
      <c r="C423" s="103"/>
      <c r="D423" s="103"/>
      <c r="E423" s="103"/>
      <c r="F423" s="104"/>
      <c r="G423" s="104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>
      <c r="A424" s="103"/>
      <c r="B424" s="129"/>
      <c r="C424" s="103"/>
      <c r="D424" s="103"/>
      <c r="E424" s="103"/>
      <c r="F424" s="104"/>
      <c r="G424" s="104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>
      <c r="A425" s="103"/>
      <c r="B425" s="129"/>
      <c r="C425" s="103"/>
      <c r="D425" s="103"/>
      <c r="E425" s="103"/>
      <c r="F425" s="104"/>
      <c r="G425" s="104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>
      <c r="A426" s="103"/>
      <c r="B426" s="129"/>
      <c r="C426" s="103"/>
      <c r="D426" s="103"/>
      <c r="E426" s="103"/>
      <c r="F426" s="104"/>
      <c r="G426" s="104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>
      <c r="A427" s="103"/>
      <c r="B427" s="129"/>
      <c r="C427" s="103"/>
      <c r="D427" s="103"/>
      <c r="E427" s="103"/>
      <c r="F427" s="104"/>
      <c r="G427" s="104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>
      <c r="A428" s="103"/>
      <c r="B428" s="129"/>
      <c r="C428" s="103"/>
      <c r="D428" s="103"/>
      <c r="E428" s="103"/>
      <c r="F428" s="104"/>
      <c r="G428" s="104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>
      <c r="A429" s="103"/>
      <c r="B429" s="129"/>
      <c r="C429" s="103"/>
      <c r="D429" s="103"/>
      <c r="E429" s="103"/>
      <c r="F429" s="104"/>
      <c r="G429" s="104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>
      <c r="A430" s="103"/>
      <c r="B430" s="129"/>
      <c r="C430" s="103"/>
      <c r="D430" s="103"/>
      <c r="E430" s="103"/>
      <c r="F430" s="104"/>
      <c r="G430" s="104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>
      <c r="A431" s="103"/>
      <c r="B431" s="129"/>
      <c r="C431" s="103"/>
      <c r="D431" s="103"/>
      <c r="E431" s="103"/>
      <c r="F431" s="104"/>
      <c r="G431" s="104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>
      <c r="A432" s="103"/>
      <c r="B432" s="129"/>
      <c r="C432" s="103"/>
      <c r="D432" s="103"/>
      <c r="E432" s="103"/>
      <c r="F432" s="104"/>
      <c r="G432" s="104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>
      <c r="A433" s="103"/>
      <c r="B433" s="129"/>
      <c r="C433" s="103"/>
      <c r="D433" s="103"/>
      <c r="E433" s="103"/>
      <c r="F433" s="104"/>
      <c r="G433" s="104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>
      <c r="A434" s="103"/>
      <c r="B434" s="129"/>
      <c r="C434" s="103"/>
      <c r="D434" s="103"/>
      <c r="E434" s="103"/>
      <c r="F434" s="104"/>
      <c r="G434" s="104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>
      <c r="A435" s="103"/>
      <c r="B435" s="129"/>
      <c r="C435" s="103"/>
      <c r="D435" s="103"/>
      <c r="E435" s="103"/>
      <c r="F435" s="104"/>
      <c r="G435" s="104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>
      <c r="A436" s="103"/>
      <c r="B436" s="129"/>
      <c r="C436" s="103"/>
      <c r="D436" s="103"/>
      <c r="E436" s="103"/>
      <c r="F436" s="104"/>
      <c r="G436" s="104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>
      <c r="A437" s="103"/>
      <c r="B437" s="129"/>
      <c r="C437" s="103"/>
      <c r="D437" s="103"/>
      <c r="E437" s="103"/>
      <c r="F437" s="104"/>
      <c r="G437" s="104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>
      <c r="A438" s="103"/>
      <c r="B438" s="129"/>
      <c r="C438" s="103"/>
      <c r="D438" s="103"/>
      <c r="E438" s="103"/>
      <c r="F438" s="104"/>
      <c r="G438" s="104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>
      <c r="A439" s="103"/>
      <c r="B439" s="129"/>
      <c r="C439" s="103"/>
      <c r="D439" s="103"/>
      <c r="E439" s="103"/>
      <c r="F439" s="104"/>
      <c r="G439" s="104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>
      <c r="A440" s="103"/>
      <c r="B440" s="129"/>
      <c r="C440" s="103"/>
      <c r="D440" s="103"/>
      <c r="E440" s="103"/>
      <c r="F440" s="104"/>
      <c r="G440" s="104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>
      <c r="A441" s="103"/>
      <c r="B441" s="129"/>
      <c r="C441" s="103"/>
      <c r="D441" s="103"/>
      <c r="E441" s="103"/>
      <c r="F441" s="104"/>
      <c r="G441" s="104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>
      <c r="A442" s="103"/>
      <c r="B442" s="129"/>
      <c r="C442" s="103"/>
      <c r="D442" s="103"/>
      <c r="E442" s="103"/>
      <c r="F442" s="104"/>
      <c r="G442" s="104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>
      <c r="A443" s="103"/>
      <c r="B443" s="129"/>
      <c r="C443" s="103"/>
      <c r="D443" s="103"/>
      <c r="E443" s="103"/>
      <c r="F443" s="104"/>
      <c r="G443" s="104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>
      <c r="A444" s="103"/>
      <c r="B444" s="129"/>
      <c r="C444" s="103"/>
      <c r="D444" s="103"/>
      <c r="E444" s="103"/>
      <c r="F444" s="104"/>
      <c r="G444" s="104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>
      <c r="A445" s="103"/>
      <c r="B445" s="129"/>
      <c r="C445" s="103"/>
      <c r="D445" s="103"/>
      <c r="E445" s="103"/>
      <c r="F445" s="104"/>
      <c r="G445" s="104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>
      <c r="A446" s="103"/>
      <c r="B446" s="129"/>
      <c r="C446" s="103"/>
      <c r="D446" s="103"/>
      <c r="E446" s="103"/>
      <c r="F446" s="104"/>
      <c r="G446" s="104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>
      <c r="A447" s="103"/>
      <c r="B447" s="129"/>
      <c r="C447" s="103"/>
      <c r="D447" s="103"/>
      <c r="E447" s="103"/>
      <c r="F447" s="104"/>
      <c r="G447" s="104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>
      <c r="A448" s="103"/>
      <c r="B448" s="129"/>
      <c r="C448" s="103"/>
      <c r="D448" s="103"/>
      <c r="E448" s="103"/>
      <c r="F448" s="104"/>
      <c r="G448" s="104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>
      <c r="A449" s="103"/>
      <c r="B449" s="129"/>
      <c r="C449" s="103"/>
      <c r="D449" s="103"/>
      <c r="E449" s="103"/>
      <c r="F449" s="104"/>
      <c r="G449" s="104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>
      <c r="A450" s="103"/>
      <c r="B450" s="129"/>
      <c r="C450" s="103"/>
      <c r="D450" s="103"/>
      <c r="E450" s="103"/>
      <c r="F450" s="104"/>
      <c r="G450" s="104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>
      <c r="A451" s="103"/>
      <c r="B451" s="129"/>
      <c r="C451" s="103"/>
      <c r="D451" s="103"/>
      <c r="E451" s="103"/>
      <c r="F451" s="104"/>
      <c r="G451" s="104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>
      <c r="A452" s="103"/>
      <c r="B452" s="129"/>
      <c r="C452" s="103"/>
      <c r="D452" s="103"/>
      <c r="E452" s="103"/>
      <c r="F452" s="104"/>
      <c r="G452" s="104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>
      <c r="A453" s="103"/>
      <c r="B453" s="129"/>
      <c r="C453" s="103"/>
      <c r="D453" s="103"/>
      <c r="E453" s="103"/>
      <c r="F453" s="104"/>
      <c r="G453" s="104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>
      <c r="A454" s="103"/>
      <c r="B454" s="129"/>
      <c r="C454" s="103"/>
      <c r="D454" s="103"/>
      <c r="E454" s="103"/>
      <c r="F454" s="104"/>
      <c r="G454" s="104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>
      <c r="A455" s="103"/>
      <c r="B455" s="129"/>
      <c r="C455" s="103"/>
      <c r="D455" s="103"/>
      <c r="E455" s="103"/>
      <c r="F455" s="104"/>
      <c r="G455" s="104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>
      <c r="A456" s="103"/>
      <c r="B456" s="129"/>
      <c r="C456" s="103"/>
      <c r="D456" s="103"/>
      <c r="E456" s="103"/>
      <c r="F456" s="104"/>
      <c r="G456" s="104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>
      <c r="A457" s="103"/>
      <c r="B457" s="129"/>
      <c r="C457" s="103"/>
      <c r="D457" s="103"/>
      <c r="E457" s="103"/>
      <c r="F457" s="104"/>
      <c r="G457" s="104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>
      <c r="A458" s="103"/>
      <c r="B458" s="129"/>
      <c r="C458" s="103"/>
      <c r="D458" s="103"/>
      <c r="E458" s="103"/>
      <c r="F458" s="104"/>
      <c r="G458" s="104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>
      <c r="A459" s="103"/>
      <c r="B459" s="129"/>
      <c r="C459" s="103"/>
      <c r="D459" s="103"/>
      <c r="E459" s="103"/>
      <c r="F459" s="104"/>
      <c r="G459" s="104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>
      <c r="A460" s="103"/>
      <c r="B460" s="129"/>
      <c r="C460" s="103"/>
      <c r="D460" s="103"/>
      <c r="E460" s="103"/>
      <c r="F460" s="104"/>
      <c r="G460" s="104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>
      <c r="A461" s="103"/>
      <c r="B461" s="129"/>
      <c r="C461" s="103"/>
      <c r="D461" s="103"/>
      <c r="E461" s="103"/>
      <c r="F461" s="104"/>
      <c r="G461" s="104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>
      <c r="A462" s="103"/>
      <c r="B462" s="129"/>
      <c r="C462" s="103"/>
      <c r="D462" s="103"/>
      <c r="E462" s="103"/>
      <c r="F462" s="104"/>
      <c r="G462" s="104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>
      <c r="A463" s="103"/>
      <c r="B463" s="129"/>
      <c r="C463" s="103"/>
      <c r="D463" s="103"/>
      <c r="E463" s="103"/>
      <c r="F463" s="104"/>
      <c r="G463" s="104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>
      <c r="A464" s="103"/>
      <c r="B464" s="129"/>
      <c r="C464" s="103"/>
      <c r="D464" s="103"/>
      <c r="E464" s="103"/>
      <c r="F464" s="104"/>
      <c r="G464" s="104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>
      <c r="A465" s="103"/>
      <c r="B465" s="129"/>
      <c r="C465" s="103"/>
      <c r="D465" s="103"/>
      <c r="E465" s="103"/>
      <c r="F465" s="104"/>
      <c r="G465" s="104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>
      <c r="A466" s="103"/>
      <c r="B466" s="129"/>
      <c r="C466" s="103"/>
      <c r="D466" s="103"/>
      <c r="E466" s="103"/>
      <c r="F466" s="104"/>
      <c r="G466" s="104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>
      <c r="A467" s="103"/>
      <c r="B467" s="129"/>
      <c r="C467" s="103"/>
      <c r="D467" s="103"/>
      <c r="E467" s="103"/>
      <c r="F467" s="104"/>
      <c r="G467" s="104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>
      <c r="A468" s="103"/>
      <c r="B468" s="129"/>
      <c r="C468" s="103"/>
      <c r="D468" s="103"/>
      <c r="E468" s="103"/>
      <c r="F468" s="104"/>
      <c r="G468" s="104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>
      <c r="A469" s="103"/>
      <c r="B469" s="129"/>
      <c r="C469" s="103"/>
      <c r="D469" s="103"/>
      <c r="E469" s="103"/>
      <c r="F469" s="104"/>
      <c r="G469" s="104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>
      <c r="A470" s="103"/>
      <c r="B470" s="129"/>
      <c r="C470" s="103"/>
      <c r="D470" s="103"/>
      <c r="E470" s="103"/>
      <c r="F470" s="104"/>
      <c r="G470" s="104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>
      <c r="A471" s="103"/>
      <c r="B471" s="129"/>
      <c r="C471" s="103"/>
      <c r="D471" s="103"/>
      <c r="E471" s="103"/>
      <c r="F471" s="104"/>
      <c r="G471" s="104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>
      <c r="A472" s="103"/>
      <c r="B472" s="129"/>
      <c r="C472" s="103"/>
      <c r="D472" s="103"/>
      <c r="E472" s="103"/>
      <c r="F472" s="104"/>
      <c r="G472" s="104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>
      <c r="A473" s="103"/>
      <c r="B473" s="129"/>
      <c r="C473" s="103"/>
      <c r="D473" s="103"/>
      <c r="E473" s="103"/>
      <c r="F473" s="104"/>
      <c r="G473" s="104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>
      <c r="A474" s="103"/>
      <c r="B474" s="129"/>
      <c r="C474" s="103"/>
      <c r="D474" s="103"/>
      <c r="E474" s="103"/>
      <c r="F474" s="104"/>
      <c r="G474" s="104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>
      <c r="A475" s="103"/>
      <c r="B475" s="129"/>
      <c r="C475" s="103"/>
      <c r="D475" s="103"/>
      <c r="E475" s="103"/>
      <c r="F475" s="104"/>
      <c r="G475" s="104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>
      <c r="A476" s="103"/>
      <c r="B476" s="129"/>
      <c r="C476" s="103"/>
      <c r="D476" s="103"/>
      <c r="E476" s="103"/>
      <c r="F476" s="104"/>
      <c r="G476" s="104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>
      <c r="A477" s="103"/>
      <c r="B477" s="129"/>
      <c r="C477" s="103"/>
      <c r="D477" s="103"/>
      <c r="E477" s="103"/>
      <c r="F477" s="104"/>
      <c r="G477" s="104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>
      <c r="A478" s="103"/>
      <c r="B478" s="129"/>
      <c r="C478" s="103"/>
      <c r="D478" s="103"/>
      <c r="E478" s="103"/>
      <c r="F478" s="104"/>
      <c r="G478" s="104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>
      <c r="A479" s="103"/>
      <c r="B479" s="129"/>
      <c r="C479" s="103"/>
      <c r="D479" s="103"/>
      <c r="E479" s="103"/>
      <c r="F479" s="104"/>
      <c r="G479" s="104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>
      <c r="A480" s="103"/>
      <c r="B480" s="129"/>
      <c r="C480" s="103"/>
      <c r="D480" s="103"/>
      <c r="E480" s="103"/>
      <c r="F480" s="104"/>
      <c r="G480" s="104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>
      <c r="A481" s="103"/>
      <c r="B481" s="129"/>
      <c r="C481" s="103"/>
      <c r="D481" s="103"/>
      <c r="E481" s="103"/>
      <c r="F481" s="104"/>
      <c r="G481" s="104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>
      <c r="A482" s="103"/>
      <c r="B482" s="129"/>
      <c r="C482" s="103"/>
      <c r="D482" s="103"/>
      <c r="E482" s="103"/>
      <c r="F482" s="104"/>
      <c r="G482" s="104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>
      <c r="A483" s="103"/>
      <c r="B483" s="129"/>
      <c r="C483" s="103"/>
      <c r="D483" s="103"/>
      <c r="E483" s="103"/>
      <c r="F483" s="104"/>
      <c r="G483" s="104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>
      <c r="A484" s="103"/>
      <c r="B484" s="129"/>
      <c r="C484" s="103"/>
      <c r="D484" s="103"/>
      <c r="E484" s="103"/>
      <c r="F484" s="104"/>
      <c r="G484" s="104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>
      <c r="A485" s="103"/>
      <c r="B485" s="129"/>
      <c r="C485" s="103"/>
      <c r="D485" s="103"/>
      <c r="E485" s="103"/>
      <c r="F485" s="104"/>
      <c r="G485" s="104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>
      <c r="A486" s="103"/>
      <c r="B486" s="129"/>
      <c r="C486" s="103"/>
      <c r="D486" s="103"/>
      <c r="E486" s="103"/>
      <c r="F486" s="104"/>
      <c r="G486" s="104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>
      <c r="A487" s="103"/>
      <c r="B487" s="129"/>
      <c r="C487" s="103"/>
      <c r="D487" s="103"/>
      <c r="E487" s="103"/>
      <c r="F487" s="104"/>
      <c r="G487" s="104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>
      <c r="A488" s="103"/>
      <c r="B488" s="129"/>
      <c r="C488" s="103"/>
      <c r="D488" s="103"/>
      <c r="E488" s="103"/>
      <c r="F488" s="104"/>
      <c r="G488" s="104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>
      <c r="A489" s="103"/>
      <c r="B489" s="129"/>
      <c r="C489" s="103"/>
      <c r="D489" s="103"/>
      <c r="E489" s="103"/>
      <c r="F489" s="104"/>
      <c r="G489" s="104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>
      <c r="A490" s="103"/>
      <c r="B490" s="129"/>
      <c r="C490" s="103"/>
      <c r="D490" s="103"/>
      <c r="E490" s="103"/>
      <c r="F490" s="104"/>
      <c r="G490" s="104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>
      <c r="A491" s="103"/>
      <c r="B491" s="129"/>
      <c r="C491" s="103"/>
      <c r="D491" s="103"/>
      <c r="E491" s="103"/>
      <c r="F491" s="104"/>
      <c r="G491" s="104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>
      <c r="A492" s="103"/>
      <c r="B492" s="129"/>
      <c r="C492" s="103"/>
      <c r="D492" s="103"/>
      <c r="E492" s="103"/>
      <c r="F492" s="104"/>
      <c r="G492" s="104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>
      <c r="A493" s="103"/>
      <c r="B493" s="129"/>
      <c r="C493" s="103"/>
      <c r="D493" s="103"/>
      <c r="E493" s="103"/>
      <c r="F493" s="104"/>
      <c r="G493" s="104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>
      <c r="A494" s="103"/>
      <c r="B494" s="129"/>
      <c r="C494" s="103"/>
      <c r="D494" s="103"/>
      <c r="E494" s="103"/>
      <c r="F494" s="104"/>
      <c r="G494" s="104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>
      <c r="A495" s="103"/>
      <c r="B495" s="129"/>
      <c r="C495" s="103"/>
      <c r="D495" s="103"/>
      <c r="E495" s="103"/>
      <c r="F495" s="104"/>
      <c r="G495" s="104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>
      <c r="A496" s="103"/>
      <c r="B496" s="129"/>
      <c r="C496" s="103"/>
      <c r="D496" s="103"/>
      <c r="E496" s="103"/>
      <c r="F496" s="104"/>
      <c r="G496" s="104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>
      <c r="A497" s="103"/>
      <c r="B497" s="129"/>
      <c r="C497" s="103"/>
      <c r="D497" s="103"/>
      <c r="E497" s="103"/>
      <c r="F497" s="104"/>
      <c r="G497" s="104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>
      <c r="A498" s="103"/>
      <c r="B498" s="129"/>
      <c r="C498" s="103"/>
      <c r="D498" s="103"/>
      <c r="E498" s="103"/>
      <c r="F498" s="104"/>
      <c r="G498" s="104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>
      <c r="A499" s="103"/>
      <c r="B499" s="129"/>
      <c r="C499" s="103"/>
      <c r="D499" s="103"/>
      <c r="E499" s="103"/>
      <c r="F499" s="104"/>
      <c r="G499" s="104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>
      <c r="A500" s="103"/>
      <c r="B500" s="129"/>
      <c r="C500" s="103"/>
      <c r="D500" s="103"/>
      <c r="E500" s="103"/>
      <c r="F500" s="104"/>
      <c r="G500" s="104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>
      <c r="A501" s="103"/>
      <c r="B501" s="129"/>
      <c r="C501" s="103"/>
      <c r="D501" s="103"/>
      <c r="E501" s="103"/>
      <c r="F501" s="104"/>
      <c r="G501" s="104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>
      <c r="A502" s="103"/>
      <c r="B502" s="129"/>
      <c r="C502" s="103"/>
      <c r="D502" s="103"/>
      <c r="E502" s="103"/>
      <c r="F502" s="104"/>
      <c r="G502" s="104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>
      <c r="A503" s="103"/>
      <c r="B503" s="129"/>
      <c r="C503" s="103"/>
      <c r="D503" s="103"/>
      <c r="E503" s="103"/>
      <c r="F503" s="104"/>
      <c r="G503" s="104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>
      <c r="A504" s="103"/>
      <c r="B504" s="129"/>
      <c r="C504" s="103"/>
      <c r="D504" s="103"/>
      <c r="E504" s="103"/>
      <c r="F504" s="104"/>
      <c r="G504" s="104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>
      <c r="A505" s="103"/>
      <c r="B505" s="129"/>
      <c r="C505" s="103"/>
      <c r="D505" s="103"/>
      <c r="E505" s="103"/>
      <c r="F505" s="104"/>
      <c r="G505" s="104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>
      <c r="A506" s="103"/>
      <c r="B506" s="129"/>
      <c r="C506" s="103"/>
      <c r="D506" s="103"/>
      <c r="E506" s="103"/>
      <c r="F506" s="104"/>
      <c r="G506" s="104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>
      <c r="A507" s="103"/>
      <c r="B507" s="129"/>
      <c r="C507" s="103"/>
      <c r="D507" s="103"/>
      <c r="E507" s="103"/>
      <c r="F507" s="104"/>
      <c r="G507" s="104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>
      <c r="A508" s="103"/>
      <c r="B508" s="129"/>
      <c r="C508" s="103"/>
      <c r="D508" s="103"/>
      <c r="E508" s="103"/>
      <c r="F508" s="104"/>
      <c r="G508" s="104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>
      <c r="A509" s="103"/>
      <c r="B509" s="129"/>
      <c r="C509" s="103"/>
      <c r="D509" s="103"/>
      <c r="E509" s="103"/>
      <c r="F509" s="104"/>
      <c r="G509" s="104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>
      <c r="A510" s="103"/>
      <c r="B510" s="129"/>
      <c r="C510" s="103"/>
      <c r="D510" s="103"/>
      <c r="E510" s="103"/>
      <c r="F510" s="104"/>
      <c r="G510" s="104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>
      <c r="A511" s="103"/>
      <c r="B511" s="129"/>
      <c r="C511" s="103"/>
      <c r="D511" s="103"/>
      <c r="E511" s="103"/>
      <c r="F511" s="104"/>
      <c r="G511" s="104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>
      <c r="A512" s="103"/>
      <c r="B512" s="129"/>
      <c r="C512" s="103"/>
      <c r="D512" s="103"/>
      <c r="E512" s="103"/>
      <c r="F512" s="104"/>
      <c r="G512" s="104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>
      <c r="A513" s="103"/>
      <c r="B513" s="129"/>
      <c r="C513" s="103"/>
      <c r="D513" s="103"/>
      <c r="E513" s="103"/>
      <c r="F513" s="104"/>
      <c r="G513" s="104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>
      <c r="A514" s="103"/>
      <c r="B514" s="129"/>
      <c r="C514" s="103"/>
      <c r="D514" s="103"/>
      <c r="E514" s="103"/>
      <c r="F514" s="104"/>
      <c r="G514" s="104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>
      <c r="A515" s="103"/>
      <c r="B515" s="129"/>
      <c r="C515" s="103"/>
      <c r="D515" s="103"/>
      <c r="E515" s="103"/>
      <c r="F515" s="104"/>
      <c r="G515" s="104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>
      <c r="A516" s="103"/>
      <c r="B516" s="129"/>
      <c r="C516" s="103"/>
      <c r="D516" s="103"/>
      <c r="E516" s="103"/>
      <c r="F516" s="104"/>
      <c r="G516" s="104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>
      <c r="A517" s="103"/>
      <c r="B517" s="129"/>
      <c r="C517" s="103"/>
      <c r="D517" s="103"/>
      <c r="E517" s="103"/>
      <c r="F517" s="104"/>
      <c r="G517" s="104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>
      <c r="A518" s="103"/>
      <c r="B518" s="129"/>
      <c r="C518" s="103"/>
      <c r="D518" s="103"/>
      <c r="E518" s="103"/>
      <c r="F518" s="104"/>
      <c r="G518" s="104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>
      <c r="A519" s="103"/>
      <c r="B519" s="129"/>
      <c r="C519" s="103"/>
      <c r="D519" s="103"/>
      <c r="E519" s="103"/>
      <c r="F519" s="104"/>
      <c r="G519" s="104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>
      <c r="A520" s="103"/>
      <c r="B520" s="129"/>
      <c r="C520" s="103"/>
      <c r="D520" s="103"/>
      <c r="E520" s="103"/>
      <c r="F520" s="104"/>
      <c r="G520" s="104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>
      <c r="A521" s="103"/>
      <c r="B521" s="129"/>
      <c r="C521" s="103"/>
      <c r="D521" s="103"/>
      <c r="E521" s="103"/>
      <c r="F521" s="104"/>
      <c r="G521" s="104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>
      <c r="A522" s="103"/>
      <c r="B522" s="129"/>
      <c r="C522" s="103"/>
      <c r="D522" s="103"/>
      <c r="E522" s="103"/>
      <c r="F522" s="104"/>
      <c r="G522" s="104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>
      <c r="A523" s="103"/>
      <c r="B523" s="129"/>
      <c r="C523" s="103"/>
      <c r="D523" s="103"/>
      <c r="E523" s="103"/>
      <c r="F523" s="104"/>
      <c r="G523" s="104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>
      <c r="A524" s="103"/>
      <c r="B524" s="129"/>
      <c r="C524" s="103"/>
      <c r="D524" s="103"/>
      <c r="E524" s="103"/>
      <c r="F524" s="104"/>
      <c r="G524" s="104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>
      <c r="A525" s="103"/>
      <c r="B525" s="129"/>
      <c r="C525" s="103"/>
      <c r="D525" s="103"/>
      <c r="E525" s="103"/>
      <c r="F525" s="104"/>
      <c r="G525" s="104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>
      <c r="A526" s="103"/>
      <c r="B526" s="129"/>
      <c r="C526" s="103"/>
      <c r="D526" s="103"/>
      <c r="E526" s="103"/>
      <c r="F526" s="104"/>
      <c r="G526" s="104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>
      <c r="A527" s="103"/>
      <c r="B527" s="129"/>
      <c r="C527" s="103"/>
      <c r="D527" s="103"/>
      <c r="E527" s="103"/>
      <c r="F527" s="104"/>
      <c r="G527" s="104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>
      <c r="A528" s="103"/>
      <c r="B528" s="129"/>
      <c r="C528" s="103"/>
      <c r="D528" s="103"/>
      <c r="E528" s="103"/>
      <c r="F528" s="104"/>
      <c r="G528" s="104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>
      <c r="A529" s="103"/>
      <c r="B529" s="129"/>
      <c r="C529" s="103"/>
      <c r="D529" s="103"/>
      <c r="E529" s="103"/>
      <c r="F529" s="104"/>
      <c r="G529" s="104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>
      <c r="A530" s="103"/>
      <c r="B530" s="129"/>
      <c r="C530" s="103"/>
      <c r="D530" s="103"/>
      <c r="E530" s="103"/>
      <c r="F530" s="104"/>
      <c r="G530" s="104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>
      <c r="A531" s="103"/>
      <c r="B531" s="129"/>
      <c r="C531" s="103"/>
      <c r="D531" s="103"/>
      <c r="E531" s="103"/>
      <c r="F531" s="104"/>
      <c r="G531" s="104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>
      <c r="A532" s="103"/>
      <c r="B532" s="129"/>
      <c r="C532" s="103"/>
      <c r="D532" s="103"/>
      <c r="E532" s="103"/>
      <c r="F532" s="104"/>
      <c r="G532" s="104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>
      <c r="A533" s="103"/>
      <c r="B533" s="129"/>
      <c r="C533" s="103"/>
      <c r="D533" s="103"/>
      <c r="E533" s="103"/>
      <c r="F533" s="104"/>
      <c r="G533" s="104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>
      <c r="A534" s="103"/>
      <c r="B534" s="129"/>
      <c r="C534" s="103"/>
      <c r="D534" s="103"/>
      <c r="E534" s="103"/>
      <c r="F534" s="104"/>
      <c r="G534" s="104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>
      <c r="A535" s="103"/>
      <c r="B535" s="129"/>
      <c r="C535" s="103"/>
      <c r="D535" s="103"/>
      <c r="E535" s="103"/>
      <c r="F535" s="104"/>
      <c r="G535" s="104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>
      <c r="A536" s="103"/>
      <c r="B536" s="129"/>
      <c r="C536" s="103"/>
      <c r="D536" s="103"/>
      <c r="E536" s="103"/>
      <c r="F536" s="104"/>
      <c r="G536" s="104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>
      <c r="A537" s="103"/>
      <c r="B537" s="129"/>
      <c r="C537" s="103"/>
      <c r="D537" s="103"/>
      <c r="E537" s="103"/>
      <c r="F537" s="104"/>
      <c r="G537" s="104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>
      <c r="A538" s="103"/>
      <c r="B538" s="129"/>
      <c r="C538" s="103"/>
      <c r="D538" s="103"/>
      <c r="E538" s="103"/>
      <c r="F538" s="104"/>
      <c r="G538" s="104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>
      <c r="A539" s="103"/>
      <c r="B539" s="129"/>
      <c r="C539" s="103"/>
      <c r="D539" s="103"/>
      <c r="E539" s="103"/>
      <c r="F539" s="104"/>
      <c r="G539" s="104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>
      <c r="A540" s="103"/>
      <c r="B540" s="129"/>
      <c r="C540" s="103"/>
      <c r="D540" s="103"/>
      <c r="E540" s="103"/>
      <c r="F540" s="104"/>
      <c r="G540" s="104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>
      <c r="A541" s="103"/>
      <c r="B541" s="129"/>
      <c r="C541" s="103"/>
      <c r="D541" s="103"/>
      <c r="E541" s="103"/>
      <c r="F541" s="104"/>
      <c r="G541" s="104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>
      <c r="A542" s="103"/>
      <c r="B542" s="129"/>
      <c r="C542" s="103"/>
      <c r="D542" s="103"/>
      <c r="E542" s="103"/>
      <c r="F542" s="104"/>
      <c r="G542" s="104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>
      <c r="A543" s="103"/>
      <c r="B543" s="129"/>
      <c r="C543" s="103"/>
      <c r="D543" s="103"/>
      <c r="E543" s="103"/>
      <c r="F543" s="104"/>
      <c r="G543" s="104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>
      <c r="A544" s="103"/>
      <c r="B544" s="129"/>
      <c r="C544" s="103"/>
      <c r="D544" s="103"/>
      <c r="E544" s="103"/>
      <c r="F544" s="104"/>
      <c r="G544" s="104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>
      <c r="A545" s="103"/>
      <c r="B545" s="129"/>
      <c r="C545" s="103"/>
      <c r="D545" s="103"/>
      <c r="E545" s="103"/>
      <c r="F545" s="104"/>
      <c r="G545" s="104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>
      <c r="A546" s="103"/>
      <c r="B546" s="129"/>
      <c r="C546" s="103"/>
      <c r="D546" s="103"/>
      <c r="E546" s="103"/>
      <c r="F546" s="104"/>
      <c r="G546" s="104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>
      <c r="A547" s="103"/>
      <c r="B547" s="129"/>
      <c r="C547" s="103"/>
      <c r="D547" s="103"/>
      <c r="E547" s="103"/>
      <c r="F547" s="104"/>
      <c r="G547" s="104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>
      <c r="A548" s="103"/>
      <c r="B548" s="129"/>
      <c r="C548" s="103"/>
      <c r="D548" s="103"/>
      <c r="E548" s="103"/>
      <c r="F548" s="104"/>
      <c r="G548" s="104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>
      <c r="A549" s="103"/>
      <c r="B549" s="129"/>
      <c r="C549" s="103"/>
      <c r="D549" s="103"/>
      <c r="E549" s="103"/>
      <c r="F549" s="104"/>
      <c r="G549" s="104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>
      <c r="A550" s="103"/>
      <c r="B550" s="129"/>
      <c r="C550" s="103"/>
      <c r="D550" s="103"/>
      <c r="E550" s="103"/>
      <c r="F550" s="104"/>
      <c r="G550" s="104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>
      <c r="A551" s="103"/>
      <c r="B551" s="129"/>
      <c r="C551" s="103"/>
      <c r="D551" s="103"/>
      <c r="E551" s="103"/>
      <c r="F551" s="104"/>
      <c r="G551" s="104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>
      <c r="A552" s="103"/>
      <c r="B552" s="129"/>
      <c r="C552" s="103"/>
      <c r="D552" s="103"/>
      <c r="E552" s="103"/>
      <c r="F552" s="104"/>
      <c r="G552" s="104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>
      <c r="A553" s="103"/>
      <c r="B553" s="129"/>
      <c r="C553" s="103"/>
      <c r="D553" s="103"/>
      <c r="E553" s="103"/>
      <c r="F553" s="104"/>
      <c r="G553" s="104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>
      <c r="A554" s="103"/>
      <c r="B554" s="129"/>
      <c r="C554" s="103"/>
      <c r="D554" s="103"/>
      <c r="E554" s="103"/>
      <c r="F554" s="104"/>
      <c r="G554" s="104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>
      <c r="A555" s="103"/>
      <c r="B555" s="129"/>
      <c r="C555" s="103"/>
      <c r="D555" s="103"/>
      <c r="E555" s="103"/>
      <c r="F555" s="104"/>
      <c r="G555" s="104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>
      <c r="A556" s="103"/>
      <c r="B556" s="129"/>
      <c r="C556" s="103"/>
      <c r="D556" s="103"/>
      <c r="E556" s="103"/>
      <c r="F556" s="104"/>
      <c r="G556" s="104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>
      <c r="A557" s="103"/>
      <c r="B557" s="129"/>
      <c r="C557" s="103"/>
      <c r="D557" s="103"/>
      <c r="E557" s="103"/>
      <c r="F557" s="104"/>
      <c r="G557" s="104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>
      <c r="A558" s="103"/>
      <c r="B558" s="129"/>
      <c r="C558" s="103"/>
      <c r="D558" s="103"/>
      <c r="E558" s="103"/>
      <c r="F558" s="104"/>
      <c r="G558" s="104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>
      <c r="A559" s="103"/>
      <c r="B559" s="129"/>
      <c r="C559" s="103"/>
      <c r="D559" s="103"/>
      <c r="E559" s="103"/>
      <c r="F559" s="104"/>
      <c r="G559" s="104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>
      <c r="A560" s="103"/>
      <c r="B560" s="129"/>
      <c r="C560" s="103"/>
      <c r="D560" s="103"/>
      <c r="E560" s="103"/>
      <c r="F560" s="104"/>
      <c r="G560" s="104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>
      <c r="A561" s="103"/>
      <c r="B561" s="129"/>
      <c r="C561" s="103"/>
      <c r="D561" s="103"/>
      <c r="E561" s="103"/>
      <c r="F561" s="104"/>
      <c r="G561" s="104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>
      <c r="A562" s="103"/>
      <c r="B562" s="129"/>
      <c r="C562" s="103"/>
      <c r="D562" s="103"/>
      <c r="E562" s="103"/>
      <c r="F562" s="104"/>
      <c r="G562" s="104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>
      <c r="A563" s="103"/>
      <c r="B563" s="129"/>
      <c r="C563" s="103"/>
      <c r="D563" s="103"/>
      <c r="E563" s="103"/>
      <c r="F563" s="104"/>
      <c r="G563" s="104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>
      <c r="A564" s="103"/>
      <c r="B564" s="129"/>
      <c r="C564" s="103"/>
      <c r="D564" s="103"/>
      <c r="E564" s="103"/>
      <c r="F564" s="104"/>
      <c r="G564" s="104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>
      <c r="A565" s="103"/>
      <c r="B565" s="129"/>
      <c r="C565" s="103"/>
      <c r="D565" s="103"/>
      <c r="E565" s="103"/>
      <c r="F565" s="104"/>
      <c r="G565" s="104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>
      <c r="A566" s="103"/>
      <c r="B566" s="129"/>
      <c r="C566" s="103"/>
      <c r="D566" s="103"/>
      <c r="E566" s="103"/>
      <c r="F566" s="104"/>
      <c r="G566" s="104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>
      <c r="A567" s="103"/>
      <c r="B567" s="129"/>
      <c r="C567" s="103"/>
      <c r="D567" s="103"/>
      <c r="E567" s="103"/>
      <c r="F567" s="104"/>
      <c r="G567" s="104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>
      <c r="A568" s="103"/>
      <c r="B568" s="129"/>
      <c r="C568" s="103"/>
      <c r="D568" s="103"/>
      <c r="E568" s="103"/>
      <c r="F568" s="104"/>
      <c r="G568" s="104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>
      <c r="A569" s="103"/>
      <c r="B569" s="129"/>
      <c r="C569" s="103"/>
      <c r="D569" s="103"/>
      <c r="E569" s="103"/>
      <c r="F569" s="104"/>
      <c r="G569" s="104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>
      <c r="A570" s="103"/>
      <c r="B570" s="129"/>
      <c r="C570" s="103"/>
      <c r="D570" s="103"/>
      <c r="E570" s="103"/>
      <c r="F570" s="104"/>
      <c r="G570" s="104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>
      <c r="A571" s="103"/>
      <c r="B571" s="129"/>
      <c r="C571" s="103"/>
      <c r="D571" s="103"/>
      <c r="E571" s="103"/>
      <c r="F571" s="104"/>
      <c r="G571" s="104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>
      <c r="A572" s="103"/>
      <c r="B572" s="129"/>
      <c r="C572" s="103"/>
      <c r="D572" s="103"/>
      <c r="E572" s="103"/>
      <c r="F572" s="104"/>
      <c r="G572" s="104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>
      <c r="A573" s="103"/>
      <c r="B573" s="129"/>
      <c r="C573" s="103"/>
      <c r="D573" s="103"/>
      <c r="E573" s="103"/>
      <c r="F573" s="104"/>
      <c r="G573" s="104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>
      <c r="A574" s="103"/>
      <c r="B574" s="129"/>
      <c r="C574" s="103"/>
      <c r="D574" s="103"/>
      <c r="E574" s="103"/>
      <c r="F574" s="104"/>
      <c r="G574" s="104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>
      <c r="A575" s="103"/>
      <c r="B575" s="129"/>
      <c r="C575" s="103"/>
      <c r="D575" s="103"/>
      <c r="E575" s="103"/>
      <c r="F575" s="104"/>
      <c r="G575" s="104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>
      <c r="A576" s="103"/>
      <c r="B576" s="129"/>
      <c r="C576" s="103"/>
      <c r="D576" s="103"/>
      <c r="E576" s="103"/>
      <c r="F576" s="104"/>
      <c r="G576" s="104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>
      <c r="A577" s="103"/>
      <c r="B577" s="129"/>
      <c r="C577" s="103"/>
      <c r="D577" s="103"/>
      <c r="E577" s="103"/>
      <c r="F577" s="104"/>
      <c r="G577" s="104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>
      <c r="A578" s="103"/>
      <c r="B578" s="129"/>
      <c r="C578" s="103"/>
      <c r="D578" s="103"/>
      <c r="E578" s="103"/>
      <c r="F578" s="104"/>
      <c r="G578" s="104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>
      <c r="A579" s="103"/>
      <c r="B579" s="129"/>
      <c r="C579" s="103"/>
      <c r="D579" s="103"/>
      <c r="E579" s="103"/>
      <c r="F579" s="104"/>
      <c r="G579" s="104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>
      <c r="A580" s="103"/>
      <c r="B580" s="129"/>
      <c r="C580" s="103"/>
      <c r="D580" s="103"/>
      <c r="E580" s="103"/>
      <c r="F580" s="104"/>
      <c r="G580" s="104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>
      <c r="A581" s="103"/>
      <c r="B581" s="129"/>
      <c r="C581" s="103"/>
      <c r="D581" s="103"/>
      <c r="E581" s="103"/>
      <c r="F581" s="104"/>
      <c r="G581" s="104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>
      <c r="A582" s="103"/>
      <c r="B582" s="129"/>
      <c r="C582" s="103"/>
      <c r="D582" s="103"/>
      <c r="E582" s="103"/>
      <c r="F582" s="104"/>
      <c r="G582" s="104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>
      <c r="A583" s="103"/>
      <c r="B583" s="129"/>
      <c r="C583" s="103"/>
      <c r="D583" s="103"/>
      <c r="E583" s="103"/>
      <c r="F583" s="104"/>
      <c r="G583" s="104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>
      <c r="A584" s="103"/>
      <c r="B584" s="129"/>
      <c r="C584" s="103"/>
      <c r="D584" s="103"/>
      <c r="E584" s="103"/>
      <c r="F584" s="104"/>
      <c r="G584" s="104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>
      <c r="A585" s="103"/>
      <c r="B585" s="129"/>
      <c r="C585" s="103"/>
      <c r="D585" s="103"/>
      <c r="E585" s="103"/>
      <c r="F585" s="104"/>
      <c r="G585" s="104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>
      <c r="A586" s="103"/>
      <c r="B586" s="129"/>
      <c r="C586" s="103"/>
      <c r="D586" s="103"/>
      <c r="E586" s="103"/>
      <c r="F586" s="104"/>
      <c r="G586" s="104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>
      <c r="A587" s="103"/>
      <c r="B587" s="129"/>
      <c r="C587" s="103"/>
      <c r="D587" s="103"/>
      <c r="E587" s="103"/>
      <c r="F587" s="104"/>
      <c r="G587" s="104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>
      <c r="A588" s="103"/>
      <c r="B588" s="129"/>
      <c r="C588" s="103"/>
      <c r="D588" s="103"/>
      <c r="E588" s="103"/>
      <c r="F588" s="104"/>
      <c r="G588" s="104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>
      <c r="A589" s="103"/>
      <c r="B589" s="129"/>
      <c r="C589" s="103"/>
      <c r="D589" s="103"/>
      <c r="E589" s="103"/>
      <c r="F589" s="104"/>
      <c r="G589" s="104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>
      <c r="A590" s="103"/>
      <c r="B590" s="129"/>
      <c r="C590" s="103"/>
      <c r="D590" s="103"/>
      <c r="E590" s="103"/>
      <c r="F590" s="104"/>
      <c r="G590" s="104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>
      <c r="A591" s="103"/>
      <c r="B591" s="129"/>
      <c r="C591" s="103"/>
      <c r="D591" s="103"/>
      <c r="E591" s="103"/>
      <c r="F591" s="104"/>
      <c r="G591" s="104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>
      <c r="A592" s="103"/>
      <c r="B592" s="129"/>
      <c r="C592" s="103"/>
      <c r="D592" s="103"/>
      <c r="E592" s="103"/>
      <c r="F592" s="104"/>
      <c r="G592" s="104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>
      <c r="A593" s="103"/>
      <c r="B593" s="129"/>
      <c r="C593" s="103"/>
      <c r="D593" s="103"/>
      <c r="E593" s="103"/>
      <c r="F593" s="104"/>
      <c r="G593" s="104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>
      <c r="A594" s="103"/>
      <c r="B594" s="129"/>
      <c r="C594" s="103"/>
      <c r="D594" s="103"/>
      <c r="E594" s="103"/>
      <c r="F594" s="104"/>
      <c r="G594" s="104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>
      <c r="A595" s="103"/>
      <c r="B595" s="129"/>
      <c r="C595" s="103"/>
      <c r="D595" s="103"/>
      <c r="E595" s="103"/>
      <c r="F595" s="104"/>
      <c r="G595" s="104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>
      <c r="A596" s="103"/>
      <c r="B596" s="129"/>
      <c r="C596" s="103"/>
      <c r="D596" s="103"/>
      <c r="E596" s="103"/>
      <c r="F596" s="104"/>
      <c r="G596" s="104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>
      <c r="A597" s="103"/>
      <c r="B597" s="129"/>
      <c r="C597" s="103"/>
      <c r="D597" s="103"/>
      <c r="E597" s="103"/>
      <c r="F597" s="104"/>
      <c r="G597" s="104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>
      <c r="A598" s="103"/>
      <c r="B598" s="129"/>
      <c r="C598" s="103"/>
      <c r="D598" s="103"/>
      <c r="E598" s="103"/>
      <c r="F598" s="104"/>
      <c r="G598" s="104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>
      <c r="A599" s="103"/>
      <c r="B599" s="129"/>
      <c r="C599" s="103"/>
      <c r="D599" s="103"/>
      <c r="E599" s="103"/>
      <c r="F599" s="104"/>
      <c r="G599" s="104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>
      <c r="A600" s="103"/>
      <c r="B600" s="129"/>
      <c r="C600" s="103"/>
      <c r="D600" s="103"/>
      <c r="E600" s="103"/>
      <c r="F600" s="104"/>
      <c r="G600" s="104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>
      <c r="A601" s="103"/>
      <c r="B601" s="129"/>
      <c r="C601" s="103"/>
      <c r="D601" s="103"/>
      <c r="E601" s="103"/>
      <c r="F601" s="104"/>
      <c r="G601" s="104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>
      <c r="A602" s="103"/>
      <c r="B602" s="129"/>
      <c r="C602" s="103"/>
      <c r="D602" s="103"/>
      <c r="E602" s="103"/>
      <c r="F602" s="104"/>
      <c r="G602" s="104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>
      <c r="A603" s="103"/>
      <c r="B603" s="129"/>
      <c r="C603" s="103"/>
      <c r="D603" s="103"/>
      <c r="E603" s="103"/>
      <c r="F603" s="104"/>
      <c r="G603" s="104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>
      <c r="A604" s="103"/>
      <c r="B604" s="129"/>
      <c r="C604" s="103"/>
      <c r="D604" s="103"/>
      <c r="E604" s="103"/>
      <c r="F604" s="104"/>
      <c r="G604" s="104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>
      <c r="A605" s="103"/>
      <c r="B605" s="129"/>
      <c r="C605" s="103"/>
      <c r="D605" s="103"/>
      <c r="E605" s="103"/>
      <c r="F605" s="104"/>
      <c r="G605" s="104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>
      <c r="A606" s="103"/>
      <c r="B606" s="129"/>
      <c r="C606" s="103"/>
      <c r="D606" s="103"/>
      <c r="E606" s="103"/>
      <c r="F606" s="104"/>
      <c r="G606" s="104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>
      <c r="A607" s="103"/>
      <c r="B607" s="129"/>
      <c r="C607" s="103"/>
      <c r="D607" s="103"/>
      <c r="E607" s="103"/>
      <c r="F607" s="104"/>
      <c r="G607" s="104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>
      <c r="A608" s="103"/>
      <c r="B608" s="129"/>
      <c r="C608" s="103"/>
      <c r="D608" s="103"/>
      <c r="E608" s="103"/>
      <c r="F608" s="104"/>
      <c r="G608" s="104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>
      <c r="A609" s="103"/>
      <c r="B609" s="129"/>
      <c r="C609" s="103"/>
      <c r="D609" s="103"/>
      <c r="E609" s="103"/>
      <c r="F609" s="104"/>
      <c r="G609" s="104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>
      <c r="A610" s="103"/>
      <c r="B610" s="129"/>
      <c r="C610" s="103"/>
      <c r="D610" s="103"/>
      <c r="E610" s="103"/>
      <c r="F610" s="104"/>
      <c r="G610" s="104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>
      <c r="A611" s="103"/>
      <c r="B611" s="129"/>
      <c r="C611" s="103"/>
      <c r="D611" s="103"/>
      <c r="E611" s="103"/>
      <c r="F611" s="104"/>
      <c r="G611" s="104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>
      <c r="A612" s="103"/>
      <c r="B612" s="129"/>
      <c r="C612" s="103"/>
      <c r="D612" s="103"/>
      <c r="E612" s="103"/>
      <c r="F612" s="104"/>
      <c r="G612" s="104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>
      <c r="A613" s="103"/>
      <c r="B613" s="129"/>
      <c r="C613" s="103"/>
      <c r="D613" s="103"/>
      <c r="E613" s="103"/>
      <c r="F613" s="104"/>
      <c r="G613" s="104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>
      <c r="A614" s="103"/>
      <c r="B614" s="129"/>
      <c r="C614" s="103"/>
      <c r="D614" s="103"/>
      <c r="E614" s="103"/>
      <c r="F614" s="104"/>
      <c r="G614" s="104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>
      <c r="A615" s="103"/>
      <c r="B615" s="129"/>
      <c r="C615" s="103"/>
      <c r="D615" s="103"/>
      <c r="E615" s="103"/>
      <c r="F615" s="104"/>
      <c r="G615" s="104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>
      <c r="A616" s="103"/>
      <c r="B616" s="129"/>
      <c r="C616" s="103"/>
      <c r="D616" s="103"/>
      <c r="E616" s="103"/>
      <c r="F616" s="104"/>
      <c r="G616" s="104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>
      <c r="A617" s="103"/>
      <c r="B617" s="129"/>
      <c r="C617" s="103"/>
      <c r="D617" s="103"/>
      <c r="E617" s="103"/>
      <c r="F617" s="104"/>
      <c r="G617" s="104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>
      <c r="A618" s="103"/>
      <c r="B618" s="129"/>
      <c r="C618" s="103"/>
      <c r="D618" s="103"/>
      <c r="E618" s="103"/>
      <c r="F618" s="104"/>
      <c r="G618" s="104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>
      <c r="A619" s="103"/>
      <c r="B619" s="129"/>
      <c r="C619" s="103"/>
      <c r="D619" s="103"/>
      <c r="E619" s="103"/>
      <c r="F619" s="104"/>
      <c r="G619" s="104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>
      <c r="A620" s="103"/>
      <c r="B620" s="129"/>
      <c r="C620" s="103"/>
      <c r="D620" s="103"/>
      <c r="E620" s="103"/>
      <c r="F620" s="104"/>
      <c r="G620" s="104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>
      <c r="A621" s="103"/>
      <c r="B621" s="129"/>
      <c r="C621" s="103"/>
      <c r="D621" s="103"/>
      <c r="E621" s="103"/>
      <c r="F621" s="104"/>
      <c r="G621" s="104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>
      <c r="A622" s="103"/>
      <c r="B622" s="129"/>
      <c r="C622" s="103"/>
      <c r="D622" s="103"/>
      <c r="E622" s="103"/>
      <c r="F622" s="104"/>
      <c r="G622" s="104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>
      <c r="A623" s="103"/>
      <c r="B623" s="129"/>
      <c r="C623" s="103"/>
      <c r="D623" s="103"/>
      <c r="E623" s="103"/>
      <c r="F623" s="104"/>
      <c r="G623" s="104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>
      <c r="A624" s="103"/>
      <c r="B624" s="129"/>
      <c r="C624" s="103"/>
      <c r="D624" s="103"/>
      <c r="E624" s="103"/>
      <c r="F624" s="104"/>
      <c r="G624" s="104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>
      <c r="A625" s="103"/>
      <c r="B625" s="129"/>
      <c r="C625" s="103"/>
      <c r="D625" s="103"/>
      <c r="E625" s="103"/>
      <c r="F625" s="104"/>
      <c r="G625" s="104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>
      <c r="A626" s="103"/>
      <c r="B626" s="129"/>
      <c r="C626" s="103"/>
      <c r="D626" s="103"/>
      <c r="E626" s="103"/>
      <c r="F626" s="104"/>
      <c r="G626" s="104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>
      <c r="A627" s="103"/>
      <c r="B627" s="129"/>
      <c r="C627" s="103"/>
      <c r="D627" s="103"/>
      <c r="E627" s="103"/>
      <c r="F627" s="104"/>
      <c r="G627" s="104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>
      <c r="A628" s="103"/>
      <c r="B628" s="129"/>
      <c r="C628" s="103"/>
      <c r="D628" s="103"/>
      <c r="E628" s="103"/>
      <c r="F628" s="104"/>
      <c r="G628" s="104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>
      <c r="A629" s="103"/>
      <c r="B629" s="129"/>
      <c r="C629" s="103"/>
      <c r="D629" s="103"/>
      <c r="E629" s="103"/>
      <c r="F629" s="104"/>
      <c r="G629" s="104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>
      <c r="A630" s="103"/>
      <c r="B630" s="129"/>
      <c r="C630" s="103"/>
      <c r="D630" s="103"/>
      <c r="E630" s="103"/>
      <c r="F630" s="104"/>
      <c r="G630" s="104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>
      <c r="A631" s="103"/>
      <c r="B631" s="129"/>
      <c r="C631" s="103"/>
      <c r="D631" s="103"/>
      <c r="E631" s="103"/>
      <c r="F631" s="104"/>
      <c r="G631" s="104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>
      <c r="A632" s="103"/>
      <c r="B632" s="129"/>
      <c r="C632" s="103"/>
      <c r="D632" s="103"/>
      <c r="E632" s="103"/>
      <c r="F632" s="104"/>
      <c r="G632" s="104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>
      <c r="A633" s="103"/>
      <c r="B633" s="129"/>
      <c r="C633" s="103"/>
      <c r="D633" s="103"/>
      <c r="E633" s="103"/>
      <c r="F633" s="104"/>
      <c r="G633" s="104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>
      <c r="A634" s="103"/>
      <c r="B634" s="129"/>
      <c r="C634" s="103"/>
      <c r="D634" s="103"/>
      <c r="E634" s="103"/>
      <c r="F634" s="104"/>
      <c r="G634" s="104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>
      <c r="A635" s="103"/>
      <c r="B635" s="129"/>
      <c r="C635" s="103"/>
      <c r="D635" s="103"/>
      <c r="E635" s="103"/>
      <c r="F635" s="104"/>
      <c r="G635" s="104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>
      <c r="A636" s="103"/>
      <c r="B636" s="129"/>
      <c r="C636" s="103"/>
      <c r="D636" s="103"/>
      <c r="E636" s="103"/>
      <c r="F636" s="104"/>
      <c r="G636" s="104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>
      <c r="A637" s="103"/>
      <c r="B637" s="129"/>
      <c r="C637" s="103"/>
      <c r="D637" s="103"/>
      <c r="E637" s="103"/>
      <c r="F637" s="104"/>
      <c r="G637" s="104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>
      <c r="A638" s="103"/>
      <c r="B638" s="129"/>
      <c r="C638" s="103"/>
      <c r="D638" s="103"/>
      <c r="E638" s="103"/>
      <c r="F638" s="104"/>
      <c r="G638" s="104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>
      <c r="A639" s="103"/>
      <c r="B639" s="129"/>
      <c r="C639" s="103"/>
      <c r="D639" s="103"/>
      <c r="E639" s="103"/>
      <c r="F639" s="104"/>
      <c r="G639" s="104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>
      <c r="A640" s="103"/>
      <c r="B640" s="129"/>
      <c r="C640" s="103"/>
      <c r="D640" s="103"/>
      <c r="E640" s="103"/>
      <c r="F640" s="104"/>
      <c r="G640" s="104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>
      <c r="A641" s="103"/>
      <c r="B641" s="129"/>
      <c r="C641" s="103"/>
      <c r="D641" s="103"/>
      <c r="E641" s="103"/>
      <c r="F641" s="104"/>
      <c r="G641" s="104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>
      <c r="A642" s="103"/>
      <c r="B642" s="129"/>
      <c r="C642" s="103"/>
      <c r="D642" s="103"/>
      <c r="E642" s="103"/>
      <c r="F642" s="104"/>
      <c r="G642" s="104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>
      <c r="A643" s="103"/>
      <c r="B643" s="129"/>
      <c r="C643" s="103"/>
      <c r="D643" s="103"/>
      <c r="E643" s="103"/>
      <c r="F643" s="104"/>
      <c r="G643" s="104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>
      <c r="A644" s="103"/>
      <c r="B644" s="129"/>
      <c r="C644" s="103"/>
      <c r="D644" s="103"/>
      <c r="E644" s="103"/>
      <c r="F644" s="104"/>
      <c r="G644" s="104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>
      <c r="A645" s="103"/>
      <c r="B645" s="129"/>
      <c r="C645" s="103"/>
      <c r="D645" s="103"/>
      <c r="E645" s="103"/>
      <c r="F645" s="104"/>
      <c r="G645" s="104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>
      <c r="A646" s="103"/>
      <c r="B646" s="129"/>
      <c r="C646" s="103"/>
      <c r="D646" s="103"/>
      <c r="E646" s="103"/>
      <c r="F646" s="104"/>
      <c r="G646" s="104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>
      <c r="A647" s="103"/>
      <c r="B647" s="129"/>
      <c r="C647" s="103"/>
      <c r="D647" s="103"/>
      <c r="E647" s="103"/>
      <c r="F647" s="104"/>
      <c r="G647" s="104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>
      <c r="A648" s="103"/>
      <c r="B648" s="129"/>
      <c r="C648" s="103"/>
      <c r="D648" s="103"/>
      <c r="E648" s="103"/>
      <c r="F648" s="104"/>
      <c r="G648" s="104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>
      <c r="A649" s="103"/>
      <c r="B649" s="129"/>
      <c r="C649" s="103"/>
      <c r="D649" s="103"/>
      <c r="E649" s="103"/>
      <c r="F649" s="104"/>
      <c r="G649" s="104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>
      <c r="A650" s="103"/>
      <c r="B650" s="129"/>
      <c r="C650" s="103"/>
      <c r="D650" s="103"/>
      <c r="E650" s="103"/>
      <c r="F650" s="104"/>
      <c r="G650" s="104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>
      <c r="A651" s="103"/>
      <c r="B651" s="129"/>
      <c r="C651" s="103"/>
      <c r="D651" s="103"/>
      <c r="E651" s="103"/>
      <c r="F651" s="104"/>
      <c r="G651" s="104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>
      <c r="A652" s="103"/>
      <c r="B652" s="129"/>
      <c r="C652" s="103"/>
      <c r="D652" s="103"/>
      <c r="E652" s="103"/>
      <c r="F652" s="104"/>
      <c r="G652" s="104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>
      <c r="A653" s="103"/>
      <c r="B653" s="129"/>
      <c r="C653" s="103"/>
      <c r="D653" s="103"/>
      <c r="E653" s="103"/>
      <c r="F653" s="104"/>
      <c r="G653" s="104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>
      <c r="A654" s="103"/>
      <c r="B654" s="129"/>
      <c r="C654" s="103"/>
      <c r="D654" s="103"/>
      <c r="E654" s="103"/>
      <c r="F654" s="104"/>
      <c r="G654" s="104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>
      <c r="A655" s="103"/>
      <c r="B655" s="129"/>
      <c r="C655" s="103"/>
      <c r="D655" s="103"/>
      <c r="E655" s="103"/>
      <c r="F655" s="104"/>
      <c r="G655" s="104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>
      <c r="A656" s="103"/>
      <c r="B656" s="129"/>
      <c r="C656" s="103"/>
      <c r="D656" s="103"/>
      <c r="E656" s="103"/>
      <c r="F656" s="104"/>
      <c r="G656" s="104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>
      <c r="A657" s="103"/>
      <c r="B657" s="129"/>
      <c r="C657" s="103"/>
      <c r="D657" s="103"/>
      <c r="E657" s="103"/>
      <c r="F657" s="104"/>
      <c r="G657" s="104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>
      <c r="A658" s="103"/>
      <c r="B658" s="129"/>
      <c r="C658" s="103"/>
      <c r="D658" s="103"/>
      <c r="E658" s="103"/>
      <c r="F658" s="104"/>
      <c r="G658" s="104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>
      <c r="A659" s="103"/>
      <c r="B659" s="129"/>
      <c r="C659" s="103"/>
      <c r="D659" s="103"/>
      <c r="E659" s="103"/>
      <c r="F659" s="104"/>
      <c r="G659" s="104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>
      <c r="A660" s="103"/>
      <c r="B660" s="129"/>
      <c r="C660" s="103"/>
      <c r="D660" s="103"/>
      <c r="E660" s="103"/>
      <c r="F660" s="104"/>
      <c r="G660" s="104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>
      <c r="A661" s="103"/>
      <c r="B661" s="129"/>
      <c r="C661" s="103"/>
      <c r="D661" s="103"/>
      <c r="E661" s="103"/>
      <c r="F661" s="104"/>
      <c r="G661" s="104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>
      <c r="A662" s="103"/>
      <c r="B662" s="129"/>
      <c r="C662" s="103"/>
      <c r="D662" s="103"/>
      <c r="E662" s="103"/>
      <c r="F662" s="104"/>
      <c r="G662" s="104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>
      <c r="A663" s="103"/>
      <c r="B663" s="129"/>
      <c r="C663" s="103"/>
      <c r="D663" s="103"/>
      <c r="E663" s="103"/>
      <c r="F663" s="104"/>
      <c r="G663" s="104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>
      <c r="A664" s="103"/>
      <c r="B664" s="129"/>
      <c r="C664" s="103"/>
      <c r="D664" s="103"/>
      <c r="E664" s="103"/>
      <c r="F664" s="104"/>
      <c r="G664" s="104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>
      <c r="A665" s="103"/>
      <c r="B665" s="129"/>
      <c r="C665" s="103"/>
      <c r="D665" s="103"/>
      <c r="E665" s="103"/>
      <c r="F665" s="104"/>
      <c r="G665" s="104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>
      <c r="A666" s="103"/>
      <c r="B666" s="129"/>
      <c r="C666" s="103"/>
      <c r="D666" s="103"/>
      <c r="E666" s="103"/>
      <c r="F666" s="104"/>
      <c r="G666" s="104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>
      <c r="A667" s="103"/>
      <c r="B667" s="129"/>
      <c r="C667" s="103"/>
      <c r="D667" s="103"/>
      <c r="E667" s="103"/>
      <c r="F667" s="104"/>
      <c r="G667" s="104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>
      <c r="A668" s="103"/>
      <c r="B668" s="129"/>
      <c r="C668" s="103"/>
      <c r="D668" s="103"/>
      <c r="E668" s="103"/>
      <c r="F668" s="104"/>
      <c r="G668" s="104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>
      <c r="A669" s="103"/>
      <c r="B669" s="129"/>
      <c r="C669" s="103"/>
      <c r="D669" s="103"/>
      <c r="E669" s="103"/>
      <c r="F669" s="104"/>
      <c r="G669" s="104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>
      <c r="A670" s="103"/>
      <c r="B670" s="129"/>
      <c r="C670" s="103"/>
      <c r="D670" s="103"/>
      <c r="E670" s="103"/>
      <c r="F670" s="104"/>
      <c r="G670" s="104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>
      <c r="A671" s="103"/>
      <c r="B671" s="129"/>
      <c r="C671" s="103"/>
      <c r="D671" s="103"/>
      <c r="E671" s="103"/>
      <c r="F671" s="104"/>
      <c r="G671" s="104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>
      <c r="A672" s="103"/>
      <c r="B672" s="129"/>
      <c r="C672" s="103"/>
      <c r="D672" s="103"/>
      <c r="E672" s="103"/>
      <c r="F672" s="104"/>
      <c r="G672" s="104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>
      <c r="A673" s="103"/>
      <c r="B673" s="129"/>
      <c r="C673" s="103"/>
      <c r="D673" s="103"/>
      <c r="E673" s="103"/>
      <c r="F673" s="104"/>
      <c r="G673" s="104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>
      <c r="A674" s="103"/>
      <c r="B674" s="129"/>
      <c r="C674" s="103"/>
      <c r="D674" s="103"/>
      <c r="E674" s="103"/>
      <c r="F674" s="104"/>
      <c r="G674" s="104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>
      <c r="A675" s="103"/>
      <c r="B675" s="129"/>
      <c r="C675" s="103"/>
      <c r="D675" s="103"/>
      <c r="E675" s="103"/>
      <c r="F675" s="104"/>
      <c r="G675" s="104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>
      <c r="A676" s="103"/>
      <c r="B676" s="129"/>
      <c r="C676" s="103"/>
      <c r="D676" s="103"/>
      <c r="E676" s="103"/>
      <c r="F676" s="104"/>
      <c r="G676" s="104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>
      <c r="A677" s="103"/>
      <c r="B677" s="129"/>
      <c r="C677" s="103"/>
      <c r="D677" s="103"/>
      <c r="E677" s="103"/>
      <c r="F677" s="104"/>
      <c r="G677" s="104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>
      <c r="A678" s="103"/>
      <c r="B678" s="129"/>
      <c r="C678" s="103"/>
      <c r="D678" s="103"/>
      <c r="E678" s="103"/>
      <c r="F678" s="104"/>
      <c r="G678" s="104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>
      <c r="A679" s="103"/>
      <c r="B679" s="129"/>
      <c r="C679" s="103"/>
      <c r="D679" s="103"/>
      <c r="E679" s="103"/>
      <c r="F679" s="104"/>
      <c r="G679" s="104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>
      <c r="A680" s="103"/>
      <c r="B680" s="129"/>
      <c r="C680" s="103"/>
      <c r="D680" s="103"/>
      <c r="E680" s="103"/>
      <c r="F680" s="104"/>
      <c r="G680" s="104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>
      <c r="A681" s="103"/>
      <c r="B681" s="129"/>
      <c r="C681" s="103"/>
      <c r="D681" s="103"/>
      <c r="E681" s="103"/>
      <c r="F681" s="104"/>
      <c r="G681" s="104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>
      <c r="A682" s="103"/>
      <c r="B682" s="129"/>
      <c r="C682" s="103"/>
      <c r="D682" s="103"/>
      <c r="E682" s="103"/>
      <c r="F682" s="104"/>
      <c r="G682" s="104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>
      <c r="A683" s="103"/>
      <c r="B683" s="129"/>
      <c r="C683" s="103"/>
      <c r="D683" s="103"/>
      <c r="E683" s="103"/>
      <c r="F683" s="104"/>
      <c r="G683" s="104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>
      <c r="A684" s="103"/>
      <c r="B684" s="129"/>
      <c r="C684" s="103"/>
      <c r="D684" s="103"/>
      <c r="E684" s="103"/>
      <c r="F684" s="104"/>
      <c r="G684" s="104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>
      <c r="A685" s="103"/>
      <c r="B685" s="129"/>
      <c r="C685" s="103"/>
      <c r="D685" s="103"/>
      <c r="E685" s="103"/>
      <c r="F685" s="104"/>
      <c r="G685" s="104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>
      <c r="A686" s="103"/>
      <c r="B686" s="129"/>
      <c r="C686" s="103"/>
      <c r="D686" s="103"/>
      <c r="E686" s="103"/>
      <c r="F686" s="104"/>
      <c r="G686" s="104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>
      <c r="A687" s="103"/>
      <c r="B687" s="129"/>
      <c r="C687" s="103"/>
      <c r="D687" s="103"/>
      <c r="E687" s="103"/>
      <c r="F687" s="104"/>
      <c r="G687" s="104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>
      <c r="A688" s="103"/>
      <c r="B688" s="129"/>
      <c r="C688" s="103"/>
      <c r="D688" s="103"/>
      <c r="E688" s="103"/>
      <c r="F688" s="104"/>
      <c r="G688" s="104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>
      <c r="A689" s="103"/>
      <c r="B689" s="129"/>
      <c r="C689" s="103"/>
      <c r="D689" s="103"/>
      <c r="E689" s="103"/>
      <c r="F689" s="104"/>
      <c r="G689" s="104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>
      <c r="A690" s="103"/>
      <c r="B690" s="129"/>
      <c r="C690" s="103"/>
      <c r="D690" s="103"/>
      <c r="E690" s="103"/>
      <c r="F690" s="104"/>
      <c r="G690" s="104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>
      <c r="A691" s="103"/>
      <c r="B691" s="129"/>
      <c r="C691" s="103"/>
      <c r="D691" s="103"/>
      <c r="E691" s="103"/>
      <c r="F691" s="104"/>
      <c r="G691" s="104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>
      <c r="A692" s="103"/>
      <c r="B692" s="129"/>
      <c r="C692" s="103"/>
      <c r="D692" s="103"/>
      <c r="E692" s="103"/>
      <c r="F692" s="104"/>
      <c r="G692" s="104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>
      <c r="A693" s="103"/>
      <c r="B693" s="129"/>
      <c r="C693" s="103"/>
      <c r="D693" s="103"/>
      <c r="E693" s="103"/>
      <c r="F693" s="104"/>
      <c r="G693" s="104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>
      <c r="A694" s="103"/>
      <c r="B694" s="129"/>
      <c r="C694" s="103"/>
      <c r="D694" s="103"/>
      <c r="E694" s="103"/>
      <c r="F694" s="104"/>
      <c r="G694" s="104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>
      <c r="A695" s="103"/>
      <c r="B695" s="129"/>
      <c r="C695" s="103"/>
      <c r="D695" s="103"/>
      <c r="E695" s="103"/>
      <c r="F695" s="104"/>
      <c r="G695" s="104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>
      <c r="A696" s="103"/>
      <c r="B696" s="129"/>
      <c r="C696" s="103"/>
      <c r="D696" s="103"/>
      <c r="E696" s="103"/>
      <c r="F696" s="104"/>
      <c r="G696" s="104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>
      <c r="A697" s="103"/>
      <c r="B697" s="129"/>
      <c r="C697" s="103"/>
      <c r="D697" s="103"/>
      <c r="E697" s="103"/>
      <c r="F697" s="104"/>
      <c r="G697" s="104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>
      <c r="A698" s="103"/>
      <c r="B698" s="129"/>
      <c r="C698" s="103"/>
      <c r="D698" s="103"/>
      <c r="E698" s="103"/>
      <c r="F698" s="104"/>
      <c r="G698" s="104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>
      <c r="A699" s="103"/>
      <c r="B699" s="129"/>
      <c r="C699" s="103"/>
      <c r="D699" s="103"/>
      <c r="E699" s="103"/>
      <c r="F699" s="104"/>
      <c r="G699" s="104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>
      <c r="A700" s="103"/>
      <c r="B700" s="129"/>
      <c r="C700" s="103"/>
      <c r="D700" s="103"/>
      <c r="E700" s="103"/>
      <c r="F700" s="104"/>
      <c r="G700" s="104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>
      <c r="A701" s="103"/>
      <c r="B701" s="129"/>
      <c r="C701" s="103"/>
      <c r="D701" s="103"/>
      <c r="E701" s="103"/>
      <c r="F701" s="104"/>
      <c r="G701" s="104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>
      <c r="A702" s="103"/>
      <c r="B702" s="129"/>
      <c r="C702" s="103"/>
      <c r="D702" s="103"/>
      <c r="E702" s="103"/>
      <c r="F702" s="104"/>
      <c r="G702" s="104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>
      <c r="A703" s="103"/>
      <c r="B703" s="129"/>
      <c r="C703" s="103"/>
      <c r="D703" s="103"/>
      <c r="E703" s="103"/>
      <c r="F703" s="104"/>
      <c r="G703" s="104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>
      <c r="A704" s="103"/>
      <c r="B704" s="129"/>
      <c r="C704" s="103"/>
      <c r="D704" s="103"/>
      <c r="E704" s="103"/>
      <c r="F704" s="104"/>
      <c r="G704" s="104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>
      <c r="A705" s="103"/>
      <c r="B705" s="129"/>
      <c r="C705" s="103"/>
      <c r="D705" s="103"/>
      <c r="E705" s="103"/>
      <c r="F705" s="104"/>
      <c r="G705" s="104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>
      <c r="A706" s="103"/>
      <c r="B706" s="129"/>
      <c r="C706" s="103"/>
      <c r="D706" s="103"/>
      <c r="E706" s="103"/>
      <c r="F706" s="104"/>
      <c r="G706" s="104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>
      <c r="A707" s="103"/>
      <c r="B707" s="129"/>
      <c r="C707" s="103"/>
      <c r="D707" s="103"/>
      <c r="E707" s="103"/>
      <c r="F707" s="104"/>
      <c r="G707" s="104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>
      <c r="A708" s="103"/>
      <c r="B708" s="129"/>
      <c r="C708" s="103"/>
      <c r="D708" s="103"/>
      <c r="E708" s="103"/>
      <c r="F708" s="104"/>
      <c r="G708" s="104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>
      <c r="A709" s="103"/>
      <c r="B709" s="129"/>
      <c r="C709" s="103"/>
      <c r="D709" s="103"/>
      <c r="E709" s="103"/>
      <c r="F709" s="104"/>
      <c r="G709" s="104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>
      <c r="A710" s="103"/>
      <c r="B710" s="129"/>
      <c r="C710" s="103"/>
      <c r="D710" s="103"/>
      <c r="E710" s="103"/>
      <c r="F710" s="104"/>
      <c r="G710" s="104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>
      <c r="A711" s="103"/>
      <c r="B711" s="129"/>
      <c r="C711" s="103"/>
      <c r="D711" s="103"/>
      <c r="E711" s="103"/>
      <c r="F711" s="104"/>
      <c r="G711" s="104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>
      <c r="A712" s="103"/>
      <c r="B712" s="129"/>
      <c r="C712" s="103"/>
      <c r="D712" s="103"/>
      <c r="E712" s="103"/>
      <c r="F712" s="104"/>
      <c r="G712" s="104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>
      <c r="A713" s="103"/>
      <c r="B713" s="129"/>
      <c r="C713" s="103"/>
      <c r="D713" s="103"/>
      <c r="E713" s="103"/>
      <c r="F713" s="104"/>
      <c r="G713" s="104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>
      <c r="A714" s="103"/>
      <c r="B714" s="129"/>
      <c r="C714" s="103"/>
      <c r="D714" s="103"/>
      <c r="E714" s="103"/>
      <c r="F714" s="104"/>
      <c r="G714" s="104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>
      <c r="A715" s="103"/>
      <c r="B715" s="129"/>
      <c r="C715" s="103"/>
      <c r="D715" s="103"/>
      <c r="E715" s="103"/>
      <c r="F715" s="104"/>
      <c r="G715" s="104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>
      <c r="A716" s="103"/>
      <c r="B716" s="129"/>
      <c r="C716" s="103"/>
      <c r="D716" s="103"/>
      <c r="E716" s="103"/>
      <c r="F716" s="104"/>
      <c r="G716" s="104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>
      <c r="A717" s="103"/>
      <c r="B717" s="129"/>
      <c r="C717" s="103"/>
      <c r="D717" s="103"/>
      <c r="E717" s="103"/>
      <c r="F717" s="104"/>
      <c r="G717" s="104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>
      <c r="A718" s="103"/>
      <c r="B718" s="129"/>
      <c r="C718" s="103"/>
      <c r="D718" s="103"/>
      <c r="E718" s="103"/>
      <c r="F718" s="104"/>
      <c r="G718" s="104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>
      <c r="A719" s="103"/>
      <c r="B719" s="129"/>
      <c r="C719" s="103"/>
      <c r="D719" s="103"/>
      <c r="E719" s="103"/>
      <c r="F719" s="104"/>
      <c r="G719" s="104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>
      <c r="A720" s="103"/>
      <c r="B720" s="129"/>
      <c r="C720" s="103"/>
      <c r="D720" s="103"/>
      <c r="E720" s="103"/>
      <c r="F720" s="104"/>
      <c r="G720" s="104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>
      <c r="A721" s="103"/>
      <c r="B721" s="129"/>
      <c r="C721" s="103"/>
      <c r="D721" s="103"/>
      <c r="E721" s="103"/>
      <c r="F721" s="104"/>
      <c r="G721" s="104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>
      <c r="A722" s="103"/>
      <c r="B722" s="129"/>
      <c r="C722" s="103"/>
      <c r="D722" s="103"/>
      <c r="E722" s="103"/>
      <c r="F722" s="104"/>
      <c r="G722" s="104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>
      <c r="A723" s="103"/>
      <c r="B723" s="129"/>
      <c r="C723" s="103"/>
      <c r="D723" s="103"/>
      <c r="E723" s="103"/>
      <c r="F723" s="104"/>
      <c r="G723" s="104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>
      <c r="A724" s="103"/>
      <c r="B724" s="129"/>
      <c r="C724" s="103"/>
      <c r="D724" s="103"/>
      <c r="E724" s="103"/>
      <c r="F724" s="104"/>
      <c r="G724" s="104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>
      <c r="A725" s="103"/>
      <c r="B725" s="129"/>
      <c r="C725" s="103"/>
      <c r="D725" s="103"/>
      <c r="E725" s="103"/>
      <c r="F725" s="104"/>
      <c r="G725" s="104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>
      <c r="A726" s="103"/>
      <c r="B726" s="129"/>
      <c r="C726" s="103"/>
      <c r="D726" s="103"/>
      <c r="E726" s="103"/>
      <c r="F726" s="104"/>
      <c r="G726" s="104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>
      <c r="A727" s="103"/>
      <c r="B727" s="129"/>
      <c r="C727" s="103"/>
      <c r="D727" s="103"/>
      <c r="E727" s="103"/>
      <c r="F727" s="104"/>
      <c r="G727" s="104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>
      <c r="A728" s="103"/>
      <c r="B728" s="129"/>
      <c r="C728" s="103"/>
      <c r="D728" s="103"/>
      <c r="E728" s="103"/>
      <c r="F728" s="104"/>
      <c r="G728" s="104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>
      <c r="A729" s="103"/>
      <c r="B729" s="129"/>
      <c r="C729" s="103"/>
      <c r="D729" s="103"/>
      <c r="E729" s="103"/>
      <c r="F729" s="104"/>
      <c r="G729" s="104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>
      <c r="A730" s="103"/>
      <c r="B730" s="129"/>
      <c r="C730" s="103"/>
      <c r="D730" s="103"/>
      <c r="E730" s="103"/>
      <c r="F730" s="104"/>
      <c r="G730" s="104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>
      <c r="A731" s="103"/>
      <c r="B731" s="129"/>
      <c r="C731" s="103"/>
      <c r="D731" s="103"/>
      <c r="E731" s="103"/>
      <c r="F731" s="104"/>
      <c r="G731" s="104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>
      <c r="A732" s="103"/>
      <c r="B732" s="129"/>
      <c r="C732" s="103"/>
      <c r="D732" s="103"/>
      <c r="E732" s="103"/>
      <c r="F732" s="104"/>
      <c r="G732" s="104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>
      <c r="A733" s="103"/>
      <c r="B733" s="129"/>
      <c r="C733" s="103"/>
      <c r="D733" s="103"/>
      <c r="E733" s="103"/>
      <c r="F733" s="104"/>
      <c r="G733" s="104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>
      <c r="A734" s="103"/>
      <c r="B734" s="129"/>
      <c r="C734" s="103"/>
      <c r="D734" s="103"/>
      <c r="E734" s="103"/>
      <c r="F734" s="104"/>
      <c r="G734" s="104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>
      <c r="A735" s="103"/>
      <c r="B735" s="129"/>
      <c r="C735" s="103"/>
      <c r="D735" s="103"/>
      <c r="E735" s="103"/>
      <c r="F735" s="104"/>
      <c r="G735" s="104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>
      <c r="A736" s="103"/>
      <c r="B736" s="129"/>
      <c r="C736" s="103"/>
      <c r="D736" s="103"/>
      <c r="E736" s="103"/>
      <c r="F736" s="104"/>
      <c r="G736" s="104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>
      <c r="A737" s="103"/>
      <c r="B737" s="129"/>
      <c r="C737" s="103"/>
      <c r="D737" s="103"/>
      <c r="E737" s="103"/>
      <c r="F737" s="104"/>
      <c r="G737" s="104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>
      <c r="A738" s="103"/>
      <c r="B738" s="129"/>
      <c r="C738" s="103"/>
      <c r="D738" s="103"/>
      <c r="E738" s="103"/>
      <c r="F738" s="104"/>
      <c r="G738" s="104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>
      <c r="A739" s="103"/>
      <c r="B739" s="129"/>
      <c r="C739" s="103"/>
      <c r="D739" s="103"/>
      <c r="E739" s="103"/>
      <c r="F739" s="104"/>
      <c r="G739" s="104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>
      <c r="A740" s="103"/>
      <c r="B740" s="129"/>
      <c r="C740" s="103"/>
      <c r="D740" s="103"/>
      <c r="E740" s="103"/>
      <c r="F740" s="104"/>
      <c r="G740" s="104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>
      <c r="A741" s="103"/>
      <c r="B741" s="129"/>
      <c r="C741" s="103"/>
      <c r="D741" s="103"/>
      <c r="E741" s="103"/>
      <c r="F741" s="104"/>
      <c r="G741" s="104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>
      <c r="A742" s="103"/>
      <c r="B742" s="129"/>
      <c r="C742" s="103"/>
      <c r="D742" s="103"/>
      <c r="E742" s="103"/>
      <c r="F742" s="104"/>
      <c r="G742" s="104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>
      <c r="A743" s="103"/>
      <c r="B743" s="129"/>
      <c r="C743" s="103"/>
      <c r="D743" s="103"/>
      <c r="E743" s="103"/>
      <c r="F743" s="104"/>
      <c r="G743" s="104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>
      <c r="A744" s="103"/>
      <c r="B744" s="129"/>
      <c r="C744" s="103"/>
      <c r="D744" s="103"/>
      <c r="E744" s="103"/>
      <c r="F744" s="104"/>
      <c r="G744" s="104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>
      <c r="A745" s="103"/>
      <c r="B745" s="129"/>
      <c r="C745" s="103"/>
      <c r="D745" s="103"/>
      <c r="E745" s="103"/>
      <c r="F745" s="104"/>
      <c r="G745" s="104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>
      <c r="A746" s="103"/>
      <c r="B746" s="129"/>
      <c r="C746" s="103"/>
      <c r="D746" s="103"/>
      <c r="E746" s="103"/>
      <c r="F746" s="104"/>
      <c r="G746" s="104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>
      <c r="A747" s="103"/>
      <c r="B747" s="129"/>
      <c r="C747" s="103"/>
      <c r="D747" s="103"/>
      <c r="E747" s="103"/>
      <c r="F747" s="104"/>
      <c r="G747" s="104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>
      <c r="A748" s="103"/>
      <c r="B748" s="129"/>
      <c r="C748" s="103"/>
      <c r="D748" s="103"/>
      <c r="E748" s="103"/>
      <c r="F748" s="104"/>
      <c r="G748" s="104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>
      <c r="A749" s="103"/>
      <c r="B749" s="129"/>
      <c r="C749" s="103"/>
      <c r="D749" s="103"/>
      <c r="E749" s="103"/>
      <c r="F749" s="104"/>
      <c r="G749" s="104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>
      <c r="A750" s="103"/>
      <c r="B750" s="129"/>
      <c r="C750" s="103"/>
      <c r="D750" s="103"/>
      <c r="E750" s="103"/>
      <c r="F750" s="104"/>
      <c r="G750" s="104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>
      <c r="A751" s="103"/>
      <c r="B751" s="129"/>
      <c r="C751" s="103"/>
      <c r="D751" s="103"/>
      <c r="E751" s="103"/>
      <c r="F751" s="104"/>
      <c r="G751" s="104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>
      <c r="A752" s="103"/>
      <c r="B752" s="129"/>
      <c r="C752" s="103"/>
      <c r="D752" s="103"/>
      <c r="E752" s="103"/>
      <c r="F752" s="104"/>
      <c r="G752" s="104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>
      <c r="A753" s="103"/>
      <c r="B753" s="129"/>
      <c r="C753" s="103"/>
      <c r="D753" s="103"/>
      <c r="E753" s="103"/>
      <c r="F753" s="104"/>
      <c r="G753" s="104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>
      <c r="A754" s="103"/>
      <c r="B754" s="129"/>
      <c r="C754" s="103"/>
      <c r="D754" s="103"/>
      <c r="E754" s="103"/>
      <c r="F754" s="104"/>
      <c r="G754" s="104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>
      <c r="A755" s="103"/>
      <c r="B755" s="129"/>
      <c r="C755" s="103"/>
      <c r="D755" s="103"/>
      <c r="E755" s="103"/>
      <c r="F755" s="104"/>
      <c r="G755" s="104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>
      <c r="A756" s="103"/>
      <c r="B756" s="129"/>
      <c r="C756" s="103"/>
      <c r="D756" s="103"/>
      <c r="E756" s="103"/>
      <c r="F756" s="104"/>
      <c r="G756" s="104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>
      <c r="A757" s="103"/>
      <c r="B757" s="129"/>
      <c r="C757" s="103"/>
      <c r="D757" s="103"/>
      <c r="E757" s="103"/>
      <c r="F757" s="104"/>
      <c r="G757" s="104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>
      <c r="A758" s="103"/>
      <c r="B758" s="129"/>
      <c r="C758" s="103"/>
      <c r="D758" s="103"/>
      <c r="E758" s="103"/>
      <c r="F758" s="104"/>
      <c r="G758" s="104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>
      <c r="A759" s="103"/>
      <c r="B759" s="129"/>
      <c r="C759" s="103"/>
      <c r="D759" s="103"/>
      <c r="E759" s="103"/>
      <c r="F759" s="104"/>
      <c r="G759" s="104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>
      <c r="A760" s="103"/>
      <c r="B760" s="129"/>
      <c r="C760" s="103"/>
      <c r="D760" s="103"/>
      <c r="E760" s="103"/>
      <c r="F760" s="104"/>
      <c r="G760" s="104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>
      <c r="A761" s="103"/>
      <c r="B761" s="129"/>
      <c r="C761" s="103"/>
      <c r="D761" s="103"/>
      <c r="E761" s="103"/>
      <c r="F761" s="104"/>
      <c r="G761" s="104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>
      <c r="A762" s="103"/>
      <c r="B762" s="129"/>
      <c r="C762" s="103"/>
      <c r="D762" s="103"/>
      <c r="E762" s="103"/>
      <c r="F762" s="104"/>
      <c r="G762" s="104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>
      <c r="A763" s="103"/>
      <c r="B763" s="129"/>
      <c r="C763" s="103"/>
      <c r="D763" s="103"/>
      <c r="E763" s="103"/>
      <c r="F763" s="104"/>
      <c r="G763" s="104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>
      <c r="A764" s="103"/>
      <c r="B764" s="129"/>
      <c r="C764" s="103"/>
      <c r="D764" s="103"/>
      <c r="E764" s="103"/>
      <c r="F764" s="104"/>
      <c r="G764" s="104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>
      <c r="A765" s="103"/>
      <c r="B765" s="129"/>
      <c r="C765" s="103"/>
      <c r="D765" s="103"/>
      <c r="E765" s="103"/>
      <c r="F765" s="104"/>
      <c r="G765" s="104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>
      <c r="A766" s="103"/>
      <c r="B766" s="129"/>
      <c r="C766" s="103"/>
      <c r="D766" s="103"/>
      <c r="E766" s="103"/>
      <c r="F766" s="104"/>
      <c r="G766" s="104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>
      <c r="A767" s="103"/>
      <c r="B767" s="129"/>
      <c r="C767" s="103"/>
      <c r="D767" s="103"/>
      <c r="E767" s="103"/>
      <c r="F767" s="104"/>
      <c r="G767" s="104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>
      <c r="A768" s="103"/>
      <c r="B768" s="129"/>
      <c r="C768" s="103"/>
      <c r="D768" s="103"/>
      <c r="E768" s="103"/>
      <c r="F768" s="104"/>
      <c r="G768" s="104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>
      <c r="A769" s="103"/>
      <c r="B769" s="129"/>
      <c r="C769" s="103"/>
      <c r="D769" s="103"/>
      <c r="E769" s="103"/>
      <c r="F769" s="104"/>
      <c r="G769" s="104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>
      <c r="A770" s="103"/>
      <c r="B770" s="129"/>
      <c r="C770" s="103"/>
      <c r="D770" s="103"/>
      <c r="E770" s="103"/>
      <c r="F770" s="104"/>
      <c r="G770" s="104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>
      <c r="A771" s="103"/>
      <c r="B771" s="129"/>
      <c r="C771" s="103"/>
      <c r="D771" s="103"/>
      <c r="E771" s="103"/>
      <c r="F771" s="104"/>
      <c r="G771" s="104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>
      <c r="A772" s="103"/>
      <c r="B772" s="129"/>
      <c r="C772" s="103"/>
      <c r="D772" s="103"/>
      <c r="E772" s="103"/>
      <c r="F772" s="104"/>
      <c r="G772" s="104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>
      <c r="A773" s="103"/>
      <c r="B773" s="129"/>
      <c r="C773" s="103"/>
      <c r="D773" s="103"/>
      <c r="E773" s="103"/>
      <c r="F773" s="104"/>
      <c r="G773" s="104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>
      <c r="A774" s="103"/>
      <c r="B774" s="129"/>
      <c r="C774" s="103"/>
      <c r="D774" s="103"/>
      <c r="E774" s="103"/>
      <c r="F774" s="104"/>
      <c r="G774" s="104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>
      <c r="A775" s="103"/>
      <c r="B775" s="129"/>
      <c r="C775" s="103"/>
      <c r="D775" s="103"/>
      <c r="E775" s="103"/>
      <c r="F775" s="104"/>
      <c r="G775" s="104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>
      <c r="A776" s="103"/>
      <c r="B776" s="129"/>
      <c r="C776" s="103"/>
      <c r="D776" s="103"/>
      <c r="E776" s="103"/>
      <c r="F776" s="104"/>
      <c r="G776" s="104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>
      <c r="A777" s="103"/>
      <c r="B777" s="129"/>
      <c r="C777" s="103"/>
      <c r="D777" s="103"/>
      <c r="E777" s="103"/>
      <c r="F777" s="104"/>
      <c r="G777" s="104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>
      <c r="A778" s="103"/>
      <c r="B778" s="129"/>
      <c r="C778" s="103"/>
      <c r="D778" s="103"/>
      <c r="E778" s="103"/>
      <c r="F778" s="104"/>
      <c r="G778" s="104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>
      <c r="A779" s="103"/>
      <c r="B779" s="129"/>
      <c r="C779" s="103"/>
      <c r="D779" s="103"/>
      <c r="E779" s="103"/>
      <c r="F779" s="104"/>
      <c r="G779" s="104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>
      <c r="A780" s="103"/>
      <c r="B780" s="129"/>
      <c r="C780" s="103"/>
      <c r="D780" s="103"/>
      <c r="E780" s="103"/>
      <c r="F780" s="104"/>
      <c r="G780" s="104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>
      <c r="A781" s="103"/>
      <c r="B781" s="129"/>
      <c r="C781" s="103"/>
      <c r="D781" s="103"/>
      <c r="E781" s="103"/>
      <c r="F781" s="104"/>
      <c r="G781" s="104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>
      <c r="A782" s="103"/>
      <c r="B782" s="129"/>
      <c r="C782" s="103"/>
      <c r="D782" s="103"/>
      <c r="E782" s="103"/>
      <c r="F782" s="104"/>
      <c r="G782" s="104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>
      <c r="A783" s="103"/>
      <c r="B783" s="129"/>
      <c r="C783" s="103"/>
      <c r="D783" s="103"/>
      <c r="E783" s="103"/>
      <c r="F783" s="104"/>
      <c r="G783" s="104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>
      <c r="A784" s="103"/>
      <c r="B784" s="129"/>
      <c r="C784" s="103"/>
      <c r="D784" s="103"/>
      <c r="E784" s="103"/>
      <c r="F784" s="104"/>
      <c r="G784" s="104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>
      <c r="A785" s="103"/>
      <c r="B785" s="129"/>
      <c r="C785" s="103"/>
      <c r="D785" s="103"/>
      <c r="E785" s="103"/>
      <c r="F785" s="104"/>
      <c r="G785" s="104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>
      <c r="A786" s="103"/>
      <c r="B786" s="129"/>
      <c r="C786" s="103"/>
      <c r="D786" s="103"/>
      <c r="E786" s="103"/>
      <c r="F786" s="104"/>
      <c r="G786" s="104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>
      <c r="A787" s="103"/>
      <c r="B787" s="129"/>
      <c r="C787" s="103"/>
      <c r="D787" s="103"/>
      <c r="E787" s="103"/>
      <c r="F787" s="104"/>
      <c r="G787" s="104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>
      <c r="A788" s="103"/>
      <c r="B788" s="129"/>
      <c r="C788" s="103"/>
      <c r="D788" s="103"/>
      <c r="E788" s="103"/>
      <c r="F788" s="104"/>
      <c r="G788" s="104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>
      <c r="A789" s="103"/>
      <c r="B789" s="129"/>
      <c r="C789" s="103"/>
      <c r="D789" s="103"/>
      <c r="E789" s="103"/>
      <c r="F789" s="104"/>
      <c r="G789" s="104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>
      <c r="A790" s="103"/>
      <c r="B790" s="129"/>
      <c r="C790" s="103"/>
      <c r="D790" s="103"/>
      <c r="E790" s="103"/>
      <c r="F790" s="104"/>
      <c r="G790" s="104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>
      <c r="A791" s="103"/>
      <c r="B791" s="129"/>
      <c r="C791" s="103"/>
      <c r="D791" s="103"/>
      <c r="E791" s="103"/>
      <c r="F791" s="104"/>
      <c r="G791" s="104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>
      <c r="A792" s="103"/>
      <c r="B792" s="129"/>
      <c r="C792" s="103"/>
      <c r="D792" s="103"/>
      <c r="E792" s="103"/>
      <c r="F792" s="104"/>
      <c r="G792" s="104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>
      <c r="A793" s="103"/>
      <c r="B793" s="129"/>
      <c r="C793" s="103"/>
      <c r="D793" s="103"/>
      <c r="E793" s="103"/>
      <c r="F793" s="104"/>
      <c r="G793" s="104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>
      <c r="A794" s="103"/>
      <c r="B794" s="129"/>
      <c r="C794" s="103"/>
      <c r="D794" s="103"/>
      <c r="E794" s="103"/>
      <c r="F794" s="104"/>
      <c r="G794" s="104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>
      <c r="A795" s="103"/>
      <c r="B795" s="129"/>
      <c r="C795" s="103"/>
      <c r="D795" s="103"/>
      <c r="E795" s="103"/>
      <c r="F795" s="104"/>
      <c r="G795" s="104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>
      <c r="A796" s="103"/>
      <c r="B796" s="129"/>
      <c r="C796" s="103"/>
      <c r="D796" s="103"/>
      <c r="E796" s="103"/>
      <c r="F796" s="104"/>
      <c r="G796" s="104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>
      <c r="A797" s="103"/>
      <c r="B797" s="129"/>
      <c r="C797" s="103"/>
      <c r="D797" s="103"/>
      <c r="E797" s="103"/>
      <c r="F797" s="104"/>
      <c r="G797" s="104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>
      <c r="A798" s="103"/>
      <c r="B798" s="129"/>
      <c r="C798" s="103"/>
      <c r="D798" s="103"/>
      <c r="E798" s="103"/>
      <c r="F798" s="104"/>
      <c r="G798" s="104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>
      <c r="A799" s="103"/>
      <c r="B799" s="129"/>
      <c r="C799" s="103"/>
      <c r="D799" s="103"/>
      <c r="E799" s="103"/>
      <c r="F799" s="104"/>
      <c r="G799" s="104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>
      <c r="A800" s="103"/>
      <c r="B800" s="129"/>
      <c r="C800" s="103"/>
      <c r="D800" s="103"/>
      <c r="E800" s="103"/>
      <c r="F800" s="104"/>
      <c r="G800" s="104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>
      <c r="A801" s="103"/>
      <c r="B801" s="129"/>
      <c r="C801" s="103"/>
      <c r="D801" s="103"/>
      <c r="E801" s="103"/>
      <c r="F801" s="104"/>
      <c r="G801" s="104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>
      <c r="A802" s="103"/>
      <c r="B802" s="129"/>
      <c r="C802" s="103"/>
      <c r="D802" s="103"/>
      <c r="E802" s="103"/>
      <c r="F802" s="104"/>
      <c r="G802" s="104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>
      <c r="A803" s="103"/>
      <c r="B803" s="129"/>
      <c r="C803" s="103"/>
      <c r="D803" s="103"/>
      <c r="E803" s="103"/>
      <c r="F803" s="104"/>
      <c r="G803" s="104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>
      <c r="A804" s="103"/>
      <c r="B804" s="129"/>
      <c r="C804" s="103"/>
      <c r="D804" s="103"/>
      <c r="E804" s="103"/>
      <c r="F804" s="104"/>
      <c r="G804" s="104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>
      <c r="A805" s="103"/>
      <c r="B805" s="129"/>
      <c r="C805" s="103"/>
      <c r="D805" s="103"/>
      <c r="E805" s="103"/>
      <c r="F805" s="104"/>
      <c r="G805" s="104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>
      <c r="A806" s="103"/>
      <c r="B806" s="129"/>
      <c r="C806" s="103"/>
      <c r="D806" s="103"/>
      <c r="E806" s="103"/>
      <c r="F806" s="104"/>
      <c r="G806" s="104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>
      <c r="A807" s="103"/>
      <c r="B807" s="129"/>
      <c r="C807" s="103"/>
      <c r="D807" s="103"/>
      <c r="E807" s="103"/>
      <c r="F807" s="104"/>
      <c r="G807" s="104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>
      <c r="A808" s="103"/>
      <c r="B808" s="129"/>
      <c r="C808" s="103"/>
      <c r="D808" s="103"/>
      <c r="E808" s="103"/>
      <c r="F808" s="104"/>
      <c r="G808" s="104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>
      <c r="A809" s="103"/>
      <c r="B809" s="129"/>
      <c r="C809" s="103"/>
      <c r="D809" s="103"/>
      <c r="E809" s="103"/>
      <c r="F809" s="104"/>
      <c r="G809" s="104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>
      <c r="A810" s="103"/>
      <c r="B810" s="129"/>
      <c r="C810" s="103"/>
      <c r="D810" s="103"/>
      <c r="E810" s="103"/>
      <c r="F810" s="104"/>
      <c r="G810" s="104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>
      <c r="A811" s="103"/>
      <c r="B811" s="129"/>
      <c r="C811" s="103"/>
      <c r="D811" s="103"/>
      <c r="E811" s="103"/>
      <c r="F811" s="104"/>
      <c r="G811" s="104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>
      <c r="A812" s="103"/>
      <c r="B812" s="129"/>
      <c r="C812" s="103"/>
      <c r="D812" s="103"/>
      <c r="E812" s="103"/>
      <c r="F812" s="104"/>
      <c r="G812" s="104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>
      <c r="A813" s="103"/>
      <c r="B813" s="129"/>
      <c r="C813" s="103"/>
      <c r="D813" s="103"/>
      <c r="E813" s="103"/>
      <c r="F813" s="104"/>
      <c r="G813" s="104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>
      <c r="A814" s="103"/>
      <c r="B814" s="129"/>
      <c r="C814" s="103"/>
      <c r="D814" s="103"/>
      <c r="E814" s="103"/>
      <c r="F814" s="104"/>
      <c r="G814" s="104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>
      <c r="A815" s="103"/>
      <c r="B815" s="129"/>
      <c r="C815" s="103"/>
      <c r="D815" s="103"/>
      <c r="E815" s="103"/>
      <c r="F815" s="104"/>
      <c r="G815" s="104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>
      <c r="A816" s="103"/>
      <c r="B816" s="129"/>
      <c r="C816" s="103"/>
      <c r="D816" s="103"/>
      <c r="E816" s="103"/>
      <c r="F816" s="104"/>
      <c r="G816" s="104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>
      <c r="A817" s="103"/>
      <c r="B817" s="129"/>
      <c r="C817" s="103"/>
      <c r="D817" s="103"/>
      <c r="E817" s="103"/>
      <c r="F817" s="104"/>
      <c r="G817" s="104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>
      <c r="A818" s="103"/>
      <c r="B818" s="129"/>
      <c r="C818" s="103"/>
      <c r="D818" s="103"/>
      <c r="E818" s="103"/>
      <c r="F818" s="104"/>
      <c r="G818" s="104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>
      <c r="A819" s="103"/>
      <c r="B819" s="129"/>
      <c r="C819" s="103"/>
      <c r="D819" s="103"/>
      <c r="E819" s="103"/>
      <c r="F819" s="104"/>
      <c r="G819" s="104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>
      <c r="A820" s="103"/>
      <c r="B820" s="129"/>
      <c r="C820" s="103"/>
      <c r="D820" s="103"/>
      <c r="E820" s="103"/>
      <c r="F820" s="104"/>
      <c r="G820" s="104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>
      <c r="A821" s="103"/>
      <c r="B821" s="129"/>
      <c r="C821" s="103"/>
      <c r="D821" s="103"/>
      <c r="E821" s="103"/>
      <c r="F821" s="104"/>
      <c r="G821" s="104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>
      <c r="A822" s="103"/>
      <c r="B822" s="129"/>
      <c r="C822" s="103"/>
      <c r="D822" s="103"/>
      <c r="E822" s="103"/>
      <c r="F822" s="104"/>
      <c r="G822" s="104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>
      <c r="A823" s="103"/>
      <c r="B823" s="129"/>
      <c r="C823" s="103"/>
      <c r="D823" s="103"/>
      <c r="E823" s="103"/>
      <c r="F823" s="104"/>
      <c r="G823" s="104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>
      <c r="A824" s="103"/>
      <c r="B824" s="129"/>
      <c r="C824" s="103"/>
      <c r="D824" s="103"/>
      <c r="E824" s="103"/>
      <c r="F824" s="104"/>
      <c r="G824" s="104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>
      <c r="A825" s="103"/>
      <c r="B825" s="129"/>
      <c r="C825" s="103"/>
      <c r="D825" s="103"/>
      <c r="E825" s="103"/>
      <c r="F825" s="104"/>
      <c r="G825" s="104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>
      <c r="A826" s="103"/>
      <c r="B826" s="129"/>
      <c r="C826" s="103"/>
      <c r="D826" s="103"/>
      <c r="E826" s="103"/>
      <c r="F826" s="104"/>
      <c r="G826" s="104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>
      <c r="A827" s="103"/>
      <c r="B827" s="129"/>
      <c r="C827" s="103"/>
      <c r="D827" s="103"/>
      <c r="E827" s="103"/>
      <c r="F827" s="104"/>
      <c r="G827" s="104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>
      <c r="A828" s="103"/>
      <c r="B828" s="129"/>
      <c r="C828" s="103"/>
      <c r="D828" s="103"/>
      <c r="E828" s="103"/>
      <c r="F828" s="104"/>
      <c r="G828" s="104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>
      <c r="A829" s="103"/>
      <c r="B829" s="129"/>
      <c r="C829" s="103"/>
      <c r="D829" s="103"/>
      <c r="E829" s="103"/>
      <c r="F829" s="104"/>
      <c r="G829" s="104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>
      <c r="A830" s="103"/>
      <c r="B830" s="129"/>
      <c r="C830" s="103"/>
      <c r="D830" s="103"/>
      <c r="E830" s="103"/>
      <c r="F830" s="104"/>
      <c r="G830" s="104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>
      <c r="A831" s="103"/>
      <c r="B831" s="129"/>
      <c r="C831" s="103"/>
      <c r="D831" s="103"/>
      <c r="E831" s="103"/>
      <c r="F831" s="104"/>
      <c r="G831" s="104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>
      <c r="A832" s="103"/>
      <c r="B832" s="129"/>
      <c r="C832" s="103"/>
      <c r="D832" s="103"/>
      <c r="E832" s="103"/>
      <c r="F832" s="104"/>
      <c r="G832" s="104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>
      <c r="A833" s="103"/>
      <c r="B833" s="129"/>
      <c r="C833" s="103"/>
      <c r="D833" s="103"/>
      <c r="E833" s="103"/>
      <c r="F833" s="104"/>
      <c r="G833" s="104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>
      <c r="A834" s="103"/>
      <c r="B834" s="129"/>
      <c r="C834" s="103"/>
      <c r="D834" s="103"/>
      <c r="E834" s="103"/>
      <c r="F834" s="104"/>
      <c r="G834" s="104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>
      <c r="A835" s="103"/>
      <c r="B835" s="129"/>
      <c r="C835" s="103"/>
      <c r="D835" s="103"/>
      <c r="E835" s="103"/>
      <c r="F835" s="104"/>
      <c r="G835" s="104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>
      <c r="A836" s="103"/>
      <c r="B836" s="129"/>
      <c r="C836" s="103"/>
      <c r="D836" s="103"/>
      <c r="E836" s="103"/>
      <c r="F836" s="104"/>
      <c r="G836" s="104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>
      <c r="A837" s="103"/>
      <c r="B837" s="129"/>
      <c r="C837" s="103"/>
      <c r="D837" s="103"/>
      <c r="E837" s="103"/>
      <c r="F837" s="104"/>
      <c r="G837" s="104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>
      <c r="A838" s="103"/>
      <c r="B838" s="129"/>
      <c r="C838" s="103"/>
      <c r="D838" s="103"/>
      <c r="E838" s="103"/>
      <c r="F838" s="104"/>
      <c r="G838" s="104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>
      <c r="A839" s="103"/>
      <c r="B839" s="129"/>
      <c r="C839" s="103"/>
      <c r="D839" s="103"/>
      <c r="E839" s="103"/>
      <c r="F839" s="104"/>
      <c r="G839" s="104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>
      <c r="A840" s="103"/>
      <c r="B840" s="129"/>
      <c r="C840" s="103"/>
      <c r="D840" s="103"/>
      <c r="E840" s="103"/>
      <c r="F840" s="104"/>
      <c r="G840" s="104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>
      <c r="A841" s="103"/>
      <c r="B841" s="129"/>
      <c r="C841" s="103"/>
      <c r="D841" s="103"/>
      <c r="E841" s="103"/>
      <c r="F841" s="104"/>
      <c r="G841" s="104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>
      <c r="A842" s="103"/>
      <c r="B842" s="129"/>
      <c r="C842" s="103"/>
      <c r="D842" s="103"/>
      <c r="E842" s="103"/>
      <c r="F842" s="104"/>
      <c r="G842" s="104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>
      <c r="A843" s="103"/>
      <c r="B843" s="129"/>
      <c r="C843" s="103"/>
      <c r="D843" s="103"/>
      <c r="E843" s="103"/>
      <c r="F843" s="104"/>
      <c r="G843" s="104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>
      <c r="A844" s="103"/>
      <c r="B844" s="129"/>
      <c r="C844" s="103"/>
      <c r="D844" s="103"/>
      <c r="E844" s="103"/>
      <c r="F844" s="104"/>
      <c r="G844" s="104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>
      <c r="A845" s="103"/>
      <c r="B845" s="129"/>
      <c r="C845" s="103"/>
      <c r="D845" s="103"/>
      <c r="E845" s="103"/>
      <c r="F845" s="104"/>
      <c r="G845" s="104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>
      <c r="A846" s="103"/>
      <c r="B846" s="129"/>
      <c r="C846" s="103"/>
      <c r="D846" s="103"/>
      <c r="E846" s="103"/>
      <c r="F846" s="104"/>
      <c r="G846" s="104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>
      <c r="A847" s="103"/>
      <c r="B847" s="129"/>
      <c r="C847" s="103"/>
      <c r="D847" s="103"/>
      <c r="E847" s="103"/>
      <c r="F847" s="104"/>
      <c r="G847" s="104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>
      <c r="A848" s="103"/>
      <c r="B848" s="129"/>
      <c r="C848" s="103"/>
      <c r="D848" s="103"/>
      <c r="E848" s="103"/>
      <c r="F848" s="104"/>
      <c r="G848" s="104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>
      <c r="A849" s="103"/>
      <c r="B849" s="129"/>
      <c r="C849" s="103"/>
      <c r="D849" s="103"/>
      <c r="E849" s="103"/>
      <c r="F849" s="104"/>
      <c r="G849" s="104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>
      <c r="A850" s="103"/>
      <c r="B850" s="129"/>
      <c r="C850" s="103"/>
      <c r="D850" s="103"/>
      <c r="E850" s="103"/>
      <c r="F850" s="104"/>
      <c r="G850" s="104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>
      <c r="A851" s="103"/>
      <c r="B851" s="129"/>
      <c r="C851" s="103"/>
      <c r="D851" s="103"/>
      <c r="E851" s="103"/>
      <c r="F851" s="104"/>
      <c r="G851" s="104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>
      <c r="A852" s="103"/>
      <c r="B852" s="129"/>
      <c r="C852" s="103"/>
      <c r="D852" s="103"/>
      <c r="E852" s="103"/>
      <c r="F852" s="104"/>
      <c r="G852" s="104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>
      <c r="A853" s="103"/>
      <c r="B853" s="129"/>
      <c r="C853" s="103"/>
      <c r="D853" s="103"/>
      <c r="E853" s="103"/>
      <c r="F853" s="104"/>
      <c r="G853" s="104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>
      <c r="A854" s="103"/>
      <c r="B854" s="129"/>
      <c r="C854" s="103"/>
      <c r="D854" s="103"/>
      <c r="E854" s="103"/>
      <c r="F854" s="104"/>
      <c r="G854" s="104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>
      <c r="A855" s="103"/>
      <c r="B855" s="129"/>
      <c r="C855" s="103"/>
      <c r="D855" s="103"/>
      <c r="E855" s="103"/>
      <c r="F855" s="104"/>
      <c r="G855" s="104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>
      <c r="A856" s="103"/>
      <c r="B856" s="129"/>
      <c r="C856" s="103"/>
      <c r="D856" s="103"/>
      <c r="E856" s="103"/>
      <c r="F856" s="104"/>
      <c r="G856" s="104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>
      <c r="A857" s="103"/>
      <c r="B857" s="129"/>
      <c r="C857" s="103"/>
      <c r="D857" s="103"/>
      <c r="E857" s="103"/>
      <c r="F857" s="104"/>
      <c r="G857" s="104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>
      <c r="A858" s="103"/>
      <c r="B858" s="129"/>
      <c r="C858" s="103"/>
      <c r="D858" s="103"/>
      <c r="E858" s="103"/>
      <c r="F858" s="104"/>
      <c r="G858" s="104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>
      <c r="A859" s="103"/>
      <c r="B859" s="129"/>
      <c r="C859" s="103"/>
      <c r="D859" s="103"/>
      <c r="E859" s="103"/>
      <c r="F859" s="104"/>
      <c r="G859" s="104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>
      <c r="A860" s="103"/>
      <c r="B860" s="129"/>
      <c r="C860" s="103"/>
      <c r="D860" s="103"/>
      <c r="E860" s="103"/>
      <c r="F860" s="104"/>
      <c r="G860" s="104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>
      <c r="A861" s="103"/>
      <c r="B861" s="129"/>
      <c r="C861" s="103"/>
      <c r="D861" s="103"/>
      <c r="E861" s="103"/>
      <c r="F861" s="104"/>
      <c r="G861" s="104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>
      <c r="A862" s="103"/>
      <c r="B862" s="129"/>
      <c r="C862" s="103"/>
      <c r="D862" s="103"/>
      <c r="E862" s="103"/>
      <c r="F862" s="104"/>
      <c r="G862" s="104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>
      <c r="A863" s="103"/>
      <c r="B863" s="129"/>
      <c r="C863" s="103"/>
      <c r="D863" s="103"/>
      <c r="E863" s="103"/>
      <c r="F863" s="104"/>
      <c r="G863" s="104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>
      <c r="A864" s="103"/>
      <c r="B864" s="129"/>
      <c r="C864" s="103"/>
      <c r="D864" s="103"/>
      <c r="E864" s="103"/>
      <c r="F864" s="104"/>
      <c r="G864" s="104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>
      <c r="A865" s="103"/>
      <c r="B865" s="129"/>
      <c r="C865" s="103"/>
      <c r="D865" s="103"/>
      <c r="E865" s="103"/>
      <c r="F865" s="104"/>
      <c r="G865" s="104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>
      <c r="A866" s="103"/>
      <c r="B866" s="129"/>
      <c r="C866" s="103"/>
      <c r="D866" s="103"/>
      <c r="E866" s="103"/>
      <c r="F866" s="104"/>
      <c r="G866" s="104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>
      <c r="A867" s="103"/>
      <c r="B867" s="129"/>
      <c r="C867" s="103"/>
      <c r="D867" s="103"/>
      <c r="E867" s="103"/>
      <c r="F867" s="104"/>
      <c r="G867" s="104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>
      <c r="A868" s="103"/>
      <c r="B868" s="129"/>
      <c r="C868" s="103"/>
      <c r="D868" s="103"/>
      <c r="E868" s="103"/>
      <c r="F868" s="104"/>
      <c r="G868" s="104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>
      <c r="A869" s="103"/>
      <c r="B869" s="129"/>
      <c r="C869" s="103"/>
      <c r="D869" s="103"/>
      <c r="E869" s="103"/>
      <c r="F869" s="104"/>
      <c r="G869" s="104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>
      <c r="A870" s="103"/>
      <c r="B870" s="129"/>
      <c r="C870" s="103"/>
      <c r="D870" s="103"/>
      <c r="E870" s="103"/>
      <c r="F870" s="104"/>
      <c r="G870" s="104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>
      <c r="A871" s="103"/>
      <c r="B871" s="129"/>
      <c r="C871" s="103"/>
      <c r="D871" s="103"/>
      <c r="E871" s="103"/>
      <c r="F871" s="104"/>
      <c r="G871" s="104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>
      <c r="A872" s="103"/>
      <c r="B872" s="129"/>
      <c r="C872" s="103"/>
      <c r="D872" s="103"/>
      <c r="E872" s="103"/>
      <c r="F872" s="104"/>
      <c r="G872" s="104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>
      <c r="A873" s="103"/>
      <c r="B873" s="129"/>
      <c r="C873" s="103"/>
      <c r="D873" s="103"/>
      <c r="E873" s="103"/>
      <c r="F873" s="104"/>
      <c r="G873" s="104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>
      <c r="A874" s="103"/>
      <c r="B874" s="129"/>
      <c r="C874" s="103"/>
      <c r="D874" s="103"/>
      <c r="E874" s="103"/>
      <c r="F874" s="104"/>
      <c r="G874" s="104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>
      <c r="A875" s="103"/>
      <c r="B875" s="129"/>
      <c r="C875" s="103"/>
      <c r="D875" s="103"/>
      <c r="E875" s="103"/>
      <c r="F875" s="104"/>
      <c r="G875" s="104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>
      <c r="A876" s="103"/>
      <c r="B876" s="129"/>
      <c r="C876" s="103"/>
      <c r="D876" s="103"/>
      <c r="E876" s="103"/>
      <c r="F876" s="104"/>
      <c r="G876" s="104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>
      <c r="A877" s="103"/>
      <c r="B877" s="129"/>
      <c r="C877" s="103"/>
      <c r="D877" s="103"/>
      <c r="E877" s="103"/>
      <c r="F877" s="104"/>
      <c r="G877" s="104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>
      <c r="A878" s="103"/>
      <c r="B878" s="129"/>
      <c r="C878" s="103"/>
      <c r="D878" s="103"/>
      <c r="E878" s="103"/>
      <c r="F878" s="104"/>
      <c r="G878" s="104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>
      <c r="A879" s="103"/>
      <c r="B879" s="129"/>
      <c r="C879" s="103"/>
      <c r="D879" s="103"/>
      <c r="E879" s="103"/>
      <c r="F879" s="104"/>
      <c r="G879" s="104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>
      <c r="A880" s="103"/>
      <c r="B880" s="129"/>
      <c r="C880" s="103"/>
      <c r="D880" s="103"/>
      <c r="E880" s="103"/>
      <c r="F880" s="104"/>
      <c r="G880" s="104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>
      <c r="A881" s="103"/>
      <c r="B881" s="129"/>
      <c r="C881" s="103"/>
      <c r="D881" s="103"/>
      <c r="E881" s="103"/>
      <c r="F881" s="104"/>
      <c r="G881" s="104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>
      <c r="A882" s="103"/>
      <c r="B882" s="129"/>
      <c r="C882" s="103"/>
      <c r="D882" s="103"/>
      <c r="E882" s="103"/>
      <c r="F882" s="104"/>
      <c r="G882" s="104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>
      <c r="A883" s="103"/>
      <c r="B883" s="129"/>
      <c r="C883" s="103"/>
      <c r="D883" s="103"/>
      <c r="E883" s="103"/>
      <c r="F883" s="104"/>
      <c r="G883" s="104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>
      <c r="A884" s="103"/>
      <c r="B884" s="129"/>
      <c r="C884" s="103"/>
      <c r="D884" s="103"/>
      <c r="E884" s="103"/>
      <c r="F884" s="104"/>
      <c r="G884" s="104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>
      <c r="A885" s="103"/>
      <c r="B885" s="129"/>
      <c r="C885" s="103"/>
      <c r="D885" s="103"/>
      <c r="E885" s="103"/>
      <c r="F885" s="104"/>
      <c r="G885" s="104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>
      <c r="A886" s="103"/>
      <c r="B886" s="129"/>
      <c r="C886" s="103"/>
      <c r="D886" s="103"/>
      <c r="E886" s="103"/>
      <c r="F886" s="104"/>
      <c r="G886" s="104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>
      <c r="A887" s="103"/>
      <c r="B887" s="129"/>
      <c r="C887" s="103"/>
      <c r="D887" s="103"/>
      <c r="E887" s="103"/>
      <c r="F887" s="104"/>
      <c r="G887" s="104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>
      <c r="A888" s="103"/>
      <c r="B888" s="129"/>
      <c r="C888" s="103"/>
      <c r="D888" s="103"/>
      <c r="E888" s="103"/>
      <c r="F888" s="104"/>
      <c r="G888" s="104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>
      <c r="A889" s="103"/>
      <c r="B889" s="129"/>
      <c r="C889" s="103"/>
      <c r="D889" s="103"/>
      <c r="E889" s="103"/>
      <c r="F889" s="104"/>
      <c r="G889" s="104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>
      <c r="A890" s="103"/>
      <c r="B890" s="129"/>
      <c r="C890" s="103"/>
      <c r="D890" s="103"/>
      <c r="E890" s="103"/>
      <c r="F890" s="104"/>
      <c r="G890" s="104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>
      <c r="A891" s="103"/>
      <c r="B891" s="129"/>
      <c r="C891" s="103"/>
      <c r="D891" s="103"/>
      <c r="E891" s="103"/>
      <c r="F891" s="104"/>
      <c r="G891" s="104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>
      <c r="A892" s="103"/>
      <c r="B892" s="129"/>
      <c r="C892" s="103"/>
      <c r="D892" s="103"/>
      <c r="E892" s="103"/>
      <c r="F892" s="104"/>
      <c r="G892" s="104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>
      <c r="A893" s="103"/>
      <c r="B893" s="129"/>
      <c r="C893" s="103"/>
      <c r="D893" s="103"/>
      <c r="E893" s="103"/>
      <c r="F893" s="104"/>
      <c r="G893" s="104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>
      <c r="A894" s="103"/>
      <c r="B894" s="129"/>
      <c r="C894" s="103"/>
      <c r="D894" s="103"/>
      <c r="E894" s="103"/>
      <c r="F894" s="104"/>
      <c r="G894" s="104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>
      <c r="A895" s="103"/>
      <c r="B895" s="129"/>
      <c r="C895" s="103"/>
      <c r="D895" s="103"/>
      <c r="E895" s="103"/>
      <c r="F895" s="104"/>
      <c r="G895" s="104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>
      <c r="A896" s="103"/>
      <c r="B896" s="129"/>
      <c r="C896" s="103"/>
      <c r="D896" s="103"/>
      <c r="E896" s="103"/>
      <c r="F896" s="104"/>
      <c r="G896" s="104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>
      <c r="A897" s="103"/>
      <c r="B897" s="129"/>
      <c r="C897" s="103"/>
      <c r="D897" s="103"/>
      <c r="E897" s="103"/>
      <c r="F897" s="104"/>
      <c r="G897" s="104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>
      <c r="A898" s="103"/>
      <c r="B898" s="129"/>
      <c r="C898" s="103"/>
      <c r="D898" s="103"/>
      <c r="E898" s="103"/>
      <c r="F898" s="104"/>
      <c r="G898" s="104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>
      <c r="A899" s="103"/>
      <c r="B899" s="129"/>
      <c r="C899" s="103"/>
      <c r="D899" s="103"/>
      <c r="E899" s="103"/>
      <c r="F899" s="104"/>
      <c r="G899" s="104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>
      <c r="A900" s="103"/>
      <c r="B900" s="129"/>
      <c r="C900" s="103"/>
      <c r="D900" s="103"/>
      <c r="E900" s="103"/>
      <c r="F900" s="104"/>
      <c r="G900" s="104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>
      <c r="A901" s="103"/>
      <c r="B901" s="129"/>
      <c r="C901" s="103"/>
      <c r="D901" s="103"/>
      <c r="E901" s="103"/>
      <c r="F901" s="104"/>
      <c r="G901" s="104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>
      <c r="A902" s="103"/>
      <c r="B902" s="129"/>
      <c r="C902" s="103"/>
      <c r="D902" s="103"/>
      <c r="E902" s="103"/>
      <c r="F902" s="104"/>
      <c r="G902" s="104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>
      <c r="A903" s="103"/>
      <c r="B903" s="129"/>
      <c r="C903" s="103"/>
      <c r="D903" s="103"/>
      <c r="E903" s="103"/>
      <c r="F903" s="104"/>
      <c r="G903" s="104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>
      <c r="A904" s="103"/>
      <c r="B904" s="129"/>
      <c r="C904" s="103"/>
      <c r="D904" s="103"/>
      <c r="E904" s="103"/>
      <c r="F904" s="104"/>
      <c r="G904" s="104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>
      <c r="A905" s="103"/>
      <c r="B905" s="129"/>
      <c r="C905" s="103"/>
      <c r="D905" s="103"/>
      <c r="E905" s="103"/>
      <c r="F905" s="104"/>
      <c r="G905" s="104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>
      <c r="A906" s="103"/>
      <c r="B906" s="129"/>
      <c r="C906" s="103"/>
      <c r="D906" s="103"/>
      <c r="E906" s="103"/>
      <c r="F906" s="104"/>
      <c r="G906" s="104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>
      <c r="A907" s="103"/>
      <c r="B907" s="129"/>
      <c r="C907" s="103"/>
      <c r="D907" s="103"/>
      <c r="E907" s="103"/>
      <c r="F907" s="104"/>
      <c r="G907" s="104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>
      <c r="A908" s="103"/>
      <c r="B908" s="129"/>
      <c r="C908" s="103"/>
      <c r="D908" s="103"/>
      <c r="E908" s="103"/>
      <c r="F908" s="104"/>
      <c r="G908" s="104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>
      <c r="A909" s="103"/>
      <c r="B909" s="129"/>
      <c r="C909" s="103"/>
      <c r="D909" s="103"/>
      <c r="E909" s="103"/>
      <c r="F909" s="104"/>
      <c r="G909" s="104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>
      <c r="A910" s="103"/>
      <c r="B910" s="129"/>
      <c r="C910" s="103"/>
      <c r="D910" s="103"/>
      <c r="E910" s="103"/>
      <c r="F910" s="104"/>
      <c r="G910" s="104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>
      <c r="A911" s="103"/>
      <c r="B911" s="129"/>
      <c r="C911" s="103"/>
      <c r="D911" s="103"/>
      <c r="E911" s="103"/>
      <c r="F911" s="104"/>
      <c r="G911" s="104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>
      <c r="A912" s="103"/>
      <c r="B912" s="129"/>
      <c r="C912" s="103"/>
      <c r="D912" s="103"/>
      <c r="E912" s="103"/>
      <c r="F912" s="104"/>
      <c r="G912" s="104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>
      <c r="A913" s="103"/>
      <c r="B913" s="129"/>
      <c r="C913" s="103"/>
      <c r="D913" s="103"/>
      <c r="E913" s="103"/>
      <c r="F913" s="104"/>
      <c r="G913" s="104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>
      <c r="A914" s="103"/>
      <c r="B914" s="129"/>
      <c r="C914" s="103"/>
      <c r="D914" s="103"/>
      <c r="E914" s="103"/>
      <c r="F914" s="104"/>
      <c r="G914" s="104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>
      <c r="A915" s="103"/>
      <c r="B915" s="129"/>
      <c r="C915" s="103"/>
      <c r="D915" s="103"/>
      <c r="E915" s="103"/>
      <c r="F915" s="104"/>
      <c r="G915" s="104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>
      <c r="A916" s="103"/>
      <c r="B916" s="129"/>
      <c r="C916" s="103"/>
      <c r="D916" s="103"/>
      <c r="E916" s="103"/>
      <c r="F916" s="104"/>
      <c r="G916" s="104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>
      <c r="A917" s="103"/>
      <c r="B917" s="129"/>
      <c r="C917" s="103"/>
      <c r="D917" s="103"/>
      <c r="E917" s="103"/>
      <c r="F917" s="104"/>
      <c r="G917" s="104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>
      <c r="A918" s="103"/>
      <c r="B918" s="129"/>
      <c r="C918" s="103"/>
      <c r="D918" s="103"/>
      <c r="E918" s="103"/>
      <c r="F918" s="104"/>
      <c r="G918" s="104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>
      <c r="A919" s="103"/>
      <c r="B919" s="129"/>
      <c r="C919" s="103"/>
      <c r="D919" s="103"/>
      <c r="E919" s="103"/>
      <c r="F919" s="104"/>
      <c r="G919" s="104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>
      <c r="A920" s="103"/>
      <c r="B920" s="129"/>
      <c r="C920" s="103"/>
      <c r="D920" s="103"/>
      <c r="E920" s="103"/>
      <c r="F920" s="104"/>
      <c r="G920" s="104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>
      <c r="A921" s="103"/>
      <c r="B921" s="129"/>
      <c r="C921" s="103"/>
      <c r="D921" s="103"/>
      <c r="E921" s="103"/>
      <c r="F921" s="104"/>
      <c r="G921" s="104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>
      <c r="A922" s="103"/>
      <c r="B922" s="129"/>
      <c r="C922" s="103"/>
      <c r="D922" s="103"/>
      <c r="E922" s="103"/>
      <c r="F922" s="104"/>
      <c r="G922" s="104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>
      <c r="A923" s="103"/>
      <c r="B923" s="129"/>
      <c r="C923" s="103"/>
      <c r="D923" s="103"/>
      <c r="E923" s="103"/>
      <c r="F923" s="104"/>
      <c r="G923" s="104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>
      <c r="A924" s="103"/>
      <c r="B924" s="129"/>
      <c r="C924" s="103"/>
      <c r="D924" s="103"/>
      <c r="E924" s="103"/>
      <c r="F924" s="104"/>
      <c r="G924" s="104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>
      <c r="A925" s="103"/>
      <c r="B925" s="129"/>
      <c r="C925" s="103"/>
      <c r="D925" s="103"/>
      <c r="E925" s="103"/>
      <c r="F925" s="104"/>
      <c r="G925" s="104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>
      <c r="A926" s="103"/>
      <c r="B926" s="129"/>
      <c r="C926" s="103"/>
      <c r="D926" s="103"/>
      <c r="E926" s="103"/>
      <c r="F926" s="104"/>
      <c r="G926" s="104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>
      <c r="A927" s="103"/>
      <c r="B927" s="129"/>
      <c r="C927" s="103"/>
      <c r="D927" s="103"/>
      <c r="E927" s="103"/>
      <c r="F927" s="104"/>
      <c r="G927" s="104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>
      <c r="A928" s="103"/>
      <c r="B928" s="129"/>
      <c r="C928" s="103"/>
      <c r="D928" s="103"/>
      <c r="E928" s="103"/>
      <c r="F928" s="104"/>
      <c r="G928" s="104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>
      <c r="A929" s="103"/>
      <c r="B929" s="129"/>
      <c r="C929" s="103"/>
      <c r="D929" s="103"/>
      <c r="E929" s="103"/>
      <c r="F929" s="104"/>
      <c r="G929" s="104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>
      <c r="A930" s="103"/>
      <c r="B930" s="129"/>
      <c r="C930" s="103"/>
      <c r="D930" s="103"/>
      <c r="E930" s="103"/>
      <c r="F930" s="104"/>
      <c r="G930" s="104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>
      <c r="A931" s="103"/>
      <c r="B931" s="129"/>
      <c r="C931" s="103"/>
      <c r="D931" s="103"/>
      <c r="E931" s="103"/>
      <c r="F931" s="104"/>
      <c r="G931" s="104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>
      <c r="A932" s="103"/>
      <c r="B932" s="129"/>
      <c r="C932" s="103"/>
      <c r="D932" s="103"/>
      <c r="E932" s="103"/>
      <c r="F932" s="104"/>
      <c r="G932" s="104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>
      <c r="A933" s="103"/>
      <c r="B933" s="129"/>
      <c r="C933" s="103"/>
      <c r="D933" s="103"/>
      <c r="E933" s="103"/>
      <c r="F933" s="104"/>
      <c r="G933" s="104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>
      <c r="A934" s="103"/>
      <c r="B934" s="129"/>
      <c r="C934" s="103"/>
      <c r="D934" s="103"/>
      <c r="E934" s="103"/>
      <c r="F934" s="104"/>
      <c r="G934" s="104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>
      <c r="A935" s="103"/>
      <c r="B935" s="129"/>
      <c r="C935" s="103"/>
      <c r="D935" s="103"/>
      <c r="E935" s="103"/>
      <c r="F935" s="104"/>
      <c r="G935" s="104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>
      <c r="A936" s="103"/>
      <c r="B936" s="129"/>
      <c r="C936" s="103"/>
      <c r="D936" s="103"/>
      <c r="E936" s="103"/>
      <c r="F936" s="104"/>
      <c r="G936" s="104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>
      <c r="A937" s="103"/>
      <c r="B937" s="129"/>
      <c r="C937" s="103"/>
      <c r="D937" s="103"/>
      <c r="E937" s="103"/>
      <c r="F937" s="104"/>
      <c r="G937" s="104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>
      <c r="A938" s="103"/>
      <c r="B938" s="129"/>
      <c r="C938" s="103"/>
      <c r="D938" s="103"/>
      <c r="E938" s="103"/>
      <c r="F938" s="104"/>
      <c r="G938" s="104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>
      <c r="A939" s="103"/>
      <c r="B939" s="129"/>
      <c r="C939" s="103"/>
      <c r="D939" s="103"/>
      <c r="E939" s="103"/>
      <c r="F939" s="104"/>
      <c r="G939" s="104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>
      <c r="A940" s="103"/>
      <c r="B940" s="129"/>
      <c r="C940" s="103"/>
      <c r="D940" s="103"/>
      <c r="E940" s="103"/>
      <c r="F940" s="104"/>
      <c r="G940" s="104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>
      <c r="A941" s="103"/>
      <c r="B941" s="129"/>
      <c r="C941" s="103"/>
      <c r="D941" s="103"/>
      <c r="E941" s="103"/>
      <c r="F941" s="104"/>
      <c r="G941" s="104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>
      <c r="A942" s="103"/>
      <c r="B942" s="129"/>
      <c r="C942" s="103"/>
      <c r="D942" s="103"/>
      <c r="E942" s="103"/>
      <c r="F942" s="104"/>
      <c r="G942" s="104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>
      <c r="A943" s="103"/>
      <c r="B943" s="129"/>
      <c r="C943" s="103"/>
      <c r="D943" s="103"/>
      <c r="E943" s="103"/>
      <c r="F943" s="104"/>
      <c r="G943" s="104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>
      <c r="A944" s="103"/>
      <c r="B944" s="129"/>
      <c r="C944" s="103"/>
      <c r="D944" s="103"/>
      <c r="E944" s="103"/>
      <c r="F944" s="104"/>
      <c r="G944" s="104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>
      <c r="A945" s="103"/>
      <c r="B945" s="129"/>
      <c r="C945" s="103"/>
      <c r="D945" s="103"/>
      <c r="E945" s="103"/>
      <c r="F945" s="104"/>
      <c r="G945" s="104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>
      <c r="A946" s="103"/>
      <c r="B946" s="129"/>
      <c r="C946" s="103"/>
      <c r="D946" s="103"/>
      <c r="E946" s="103"/>
      <c r="F946" s="104"/>
      <c r="G946" s="104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>
      <c r="A947" s="103"/>
      <c r="B947" s="129"/>
      <c r="C947" s="103"/>
      <c r="D947" s="103"/>
      <c r="E947" s="103"/>
      <c r="F947" s="104"/>
      <c r="G947" s="104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>
      <c r="A948" s="103"/>
      <c r="B948" s="129"/>
      <c r="C948" s="103"/>
      <c r="D948" s="103"/>
      <c r="E948" s="103"/>
      <c r="F948" s="104"/>
      <c r="G948" s="104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>
      <c r="A949" s="103"/>
      <c r="B949" s="129"/>
      <c r="C949" s="103"/>
      <c r="D949" s="103"/>
      <c r="E949" s="103"/>
      <c r="F949" s="104"/>
      <c r="G949" s="104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>
      <c r="A950" s="103"/>
      <c r="B950" s="129"/>
      <c r="C950" s="103"/>
      <c r="D950" s="103"/>
      <c r="E950" s="103"/>
      <c r="F950" s="104"/>
      <c r="G950" s="104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>
      <c r="A951" s="103"/>
      <c r="B951" s="129"/>
      <c r="C951" s="103"/>
      <c r="D951" s="103"/>
      <c r="E951" s="103"/>
      <c r="F951" s="104"/>
      <c r="G951" s="104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>
      <c r="A952" s="103"/>
      <c r="B952" s="129"/>
      <c r="C952" s="103"/>
      <c r="D952" s="103"/>
      <c r="E952" s="103"/>
      <c r="F952" s="104"/>
      <c r="G952" s="104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>
      <c r="A953" s="103"/>
      <c r="B953" s="129"/>
      <c r="C953" s="103"/>
      <c r="D953" s="103"/>
      <c r="E953" s="103"/>
      <c r="F953" s="104"/>
      <c r="G953" s="104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>
      <c r="A954" s="103"/>
      <c r="B954" s="129"/>
      <c r="C954" s="103"/>
      <c r="D954" s="103"/>
      <c r="E954" s="103"/>
      <c r="F954" s="104"/>
      <c r="G954" s="104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>
      <c r="A955" s="103"/>
      <c r="B955" s="129"/>
      <c r="C955" s="103"/>
      <c r="D955" s="103"/>
      <c r="E955" s="103"/>
      <c r="F955" s="104"/>
      <c r="G955" s="104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>
      <c r="A956" s="103"/>
      <c r="B956" s="129"/>
      <c r="C956" s="103"/>
      <c r="D956" s="103"/>
      <c r="E956" s="103"/>
      <c r="F956" s="104"/>
      <c r="G956" s="104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>
      <c r="A957" s="103"/>
      <c r="B957" s="129"/>
      <c r="C957" s="103"/>
      <c r="D957" s="103"/>
      <c r="E957" s="103"/>
      <c r="F957" s="104"/>
      <c r="G957" s="104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>
      <c r="A958" s="103"/>
      <c r="B958" s="129"/>
      <c r="C958" s="103"/>
      <c r="D958" s="103"/>
      <c r="E958" s="103"/>
      <c r="F958" s="104"/>
      <c r="G958" s="104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>
      <c r="A959" s="103"/>
      <c r="B959" s="129"/>
      <c r="C959" s="103"/>
      <c r="D959" s="103"/>
      <c r="E959" s="103"/>
      <c r="F959" s="104"/>
      <c r="G959" s="104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>
      <c r="A960" s="103"/>
      <c r="B960" s="129"/>
      <c r="C960" s="103"/>
      <c r="D960" s="103"/>
      <c r="E960" s="103"/>
      <c r="F960" s="104"/>
      <c r="G960" s="104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>
      <c r="A961" s="103"/>
      <c r="B961" s="129"/>
      <c r="C961" s="103"/>
      <c r="D961" s="103"/>
      <c r="E961" s="103"/>
      <c r="F961" s="104"/>
      <c r="G961" s="104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>
      <c r="A962" s="103"/>
      <c r="B962" s="129"/>
      <c r="C962" s="103"/>
      <c r="D962" s="103"/>
      <c r="E962" s="103"/>
      <c r="F962" s="104"/>
      <c r="G962" s="104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>
      <c r="A963" s="103"/>
      <c r="B963" s="129"/>
      <c r="C963" s="103"/>
      <c r="D963" s="103"/>
      <c r="E963" s="103"/>
      <c r="F963" s="104"/>
      <c r="G963" s="104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>
      <c r="A964" s="103"/>
      <c r="B964" s="129"/>
      <c r="C964" s="103"/>
      <c r="D964" s="103"/>
      <c r="E964" s="103"/>
      <c r="F964" s="104"/>
      <c r="G964" s="104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>
      <c r="A965" s="103"/>
      <c r="B965" s="129"/>
      <c r="C965" s="103"/>
      <c r="D965" s="103"/>
      <c r="E965" s="103"/>
      <c r="F965" s="104"/>
      <c r="G965" s="104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>
      <c r="A966" s="103"/>
      <c r="B966" s="129"/>
      <c r="C966" s="103"/>
      <c r="D966" s="103"/>
      <c r="E966" s="103"/>
      <c r="F966" s="104"/>
      <c r="G966" s="104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>
      <c r="A967" s="103"/>
      <c r="B967" s="129"/>
      <c r="C967" s="103"/>
      <c r="D967" s="103"/>
      <c r="E967" s="103"/>
      <c r="F967" s="104"/>
      <c r="G967" s="104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>
      <c r="A968" s="103"/>
      <c r="B968" s="129"/>
      <c r="C968" s="103"/>
      <c r="D968" s="103"/>
      <c r="E968" s="103"/>
      <c r="F968" s="104"/>
      <c r="G968" s="104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>
      <c r="A969" s="103"/>
      <c r="B969" s="129"/>
      <c r="C969" s="103"/>
      <c r="D969" s="103"/>
      <c r="E969" s="103"/>
      <c r="F969" s="104"/>
      <c r="G969" s="104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>
      <c r="A970" s="103"/>
      <c r="B970" s="129"/>
      <c r="C970" s="103"/>
      <c r="D970" s="103"/>
      <c r="E970" s="103"/>
      <c r="F970" s="104"/>
      <c r="G970" s="104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>
      <c r="A971" s="103"/>
      <c r="B971" s="129"/>
      <c r="C971" s="103"/>
      <c r="D971" s="103"/>
      <c r="E971" s="103"/>
      <c r="F971" s="104"/>
      <c r="G971" s="104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>
      <c r="A972" s="103"/>
      <c r="B972" s="129"/>
      <c r="C972" s="103"/>
      <c r="D972" s="103"/>
      <c r="E972" s="103"/>
      <c r="F972" s="104"/>
      <c r="G972" s="104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>
      <c r="A973" s="103"/>
      <c r="B973" s="129"/>
      <c r="C973" s="103"/>
      <c r="D973" s="103"/>
      <c r="E973" s="103"/>
      <c r="F973" s="104"/>
      <c r="G973" s="104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>
      <c r="A974" s="103"/>
      <c r="B974" s="129"/>
      <c r="C974" s="103"/>
      <c r="D974" s="103"/>
      <c r="E974" s="103"/>
      <c r="F974" s="104"/>
      <c r="G974" s="104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>
      <c r="A975" s="103"/>
      <c r="B975" s="129"/>
      <c r="C975" s="103"/>
      <c r="D975" s="103"/>
      <c r="E975" s="103"/>
      <c r="F975" s="104"/>
      <c r="G975" s="104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>
      <c r="A976" s="103"/>
      <c r="B976" s="129"/>
      <c r="C976" s="103"/>
      <c r="D976" s="103"/>
      <c r="E976" s="103"/>
      <c r="F976" s="104"/>
      <c r="G976" s="104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>
      <c r="A977" s="103"/>
      <c r="B977" s="129"/>
      <c r="C977" s="103"/>
      <c r="D977" s="103"/>
      <c r="E977" s="103"/>
      <c r="F977" s="104"/>
      <c r="G977" s="104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>
      <c r="A978" s="103"/>
      <c r="B978" s="129"/>
      <c r="C978" s="103"/>
      <c r="D978" s="103"/>
      <c r="E978" s="103"/>
      <c r="F978" s="104"/>
      <c r="G978" s="104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>
      <c r="A979" s="103"/>
      <c r="B979" s="129"/>
      <c r="C979" s="103"/>
      <c r="D979" s="103"/>
      <c r="E979" s="103"/>
      <c r="F979" s="104"/>
      <c r="G979" s="104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>
      <c r="A980" s="103"/>
      <c r="B980" s="129"/>
      <c r="C980" s="103"/>
      <c r="D980" s="103"/>
      <c r="E980" s="103"/>
      <c r="F980" s="104"/>
      <c r="G980" s="104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>
      <c r="A981" s="103"/>
      <c r="B981" s="129"/>
      <c r="C981" s="103"/>
      <c r="D981" s="103"/>
      <c r="E981" s="103"/>
      <c r="F981" s="104"/>
      <c r="G981" s="104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>
      <c r="A982" s="103"/>
      <c r="B982" s="129"/>
      <c r="C982" s="103"/>
      <c r="D982" s="103"/>
      <c r="E982" s="103"/>
      <c r="F982" s="104"/>
      <c r="G982" s="104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>
      <c r="A983" s="103"/>
      <c r="B983" s="129"/>
      <c r="C983" s="103"/>
      <c r="D983" s="103"/>
      <c r="E983" s="103"/>
      <c r="F983" s="104"/>
      <c r="G983" s="104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>
      <c r="A984" s="103"/>
      <c r="B984" s="129"/>
      <c r="C984" s="103"/>
      <c r="D984" s="103"/>
      <c r="E984" s="103"/>
      <c r="F984" s="104"/>
      <c r="G984" s="104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>
      <c r="A985" s="103"/>
      <c r="B985" s="129"/>
      <c r="C985" s="103"/>
      <c r="D985" s="103"/>
      <c r="E985" s="103"/>
      <c r="F985" s="104"/>
      <c r="G985" s="104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>
      <c r="A986" s="103"/>
      <c r="B986" s="129"/>
      <c r="C986" s="103"/>
      <c r="D986" s="103"/>
      <c r="E986" s="103"/>
      <c r="F986" s="104"/>
      <c r="G986" s="104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>
      <c r="A987" s="103"/>
      <c r="B987" s="129"/>
      <c r="C987" s="103"/>
      <c r="D987" s="103"/>
      <c r="E987" s="103"/>
      <c r="F987" s="104"/>
      <c r="G987" s="104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>
      <c r="A988" s="103"/>
      <c r="B988" s="129"/>
      <c r="C988" s="103"/>
      <c r="D988" s="103"/>
      <c r="E988" s="103"/>
      <c r="F988" s="104"/>
      <c r="G988" s="104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>
      <c r="A989" s="103"/>
      <c r="B989" s="129"/>
      <c r="C989" s="103"/>
      <c r="D989" s="103"/>
      <c r="E989" s="103"/>
      <c r="F989" s="104"/>
      <c r="G989" s="104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>
      <c r="A990" s="103"/>
      <c r="B990" s="129"/>
      <c r="C990" s="103"/>
      <c r="D990" s="103"/>
      <c r="E990" s="103"/>
      <c r="F990" s="104"/>
      <c r="G990" s="104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>
      <c r="A991" s="103"/>
      <c r="B991" s="129"/>
      <c r="C991" s="103"/>
      <c r="D991" s="103"/>
      <c r="E991" s="103"/>
      <c r="F991" s="104"/>
      <c r="G991" s="104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>
      <c r="A992" s="103"/>
      <c r="B992" s="129"/>
      <c r="C992" s="103"/>
      <c r="D992" s="103"/>
      <c r="E992" s="103"/>
      <c r="F992" s="104"/>
      <c r="G992" s="104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>
      <c r="A993" s="103"/>
      <c r="B993" s="129"/>
      <c r="C993" s="103"/>
      <c r="D993" s="103"/>
      <c r="E993" s="103"/>
      <c r="F993" s="104"/>
      <c r="G993" s="104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>
      <c r="A994" s="103"/>
      <c r="B994" s="129"/>
      <c r="C994" s="103"/>
      <c r="D994" s="103"/>
      <c r="E994" s="103"/>
      <c r="F994" s="104"/>
      <c r="G994" s="104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>
      <c r="A995" s="103"/>
      <c r="B995" s="129"/>
      <c r="C995" s="103"/>
      <c r="D995" s="103"/>
      <c r="E995" s="103"/>
      <c r="F995" s="104"/>
      <c r="G995" s="104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>
      <c r="A996" s="103"/>
      <c r="B996" s="129"/>
      <c r="C996" s="103"/>
      <c r="D996" s="103"/>
      <c r="E996" s="103"/>
      <c r="F996" s="104"/>
      <c r="G996" s="104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>
      <c r="A997" s="103"/>
      <c r="B997" s="129"/>
      <c r="C997" s="103"/>
      <c r="D997" s="103"/>
      <c r="E997" s="103"/>
      <c r="F997" s="104"/>
      <c r="G997" s="104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>
      <c r="A998" s="103"/>
      <c r="B998" s="129"/>
      <c r="C998" s="103"/>
      <c r="D998" s="103"/>
      <c r="E998" s="103"/>
      <c r="F998" s="104"/>
      <c r="G998" s="104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>
      <c r="A999" s="103"/>
      <c r="B999" s="129"/>
      <c r="C999" s="103"/>
      <c r="D999" s="103"/>
      <c r="E999" s="103"/>
      <c r="F999" s="104"/>
      <c r="G999" s="104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>
      <c r="A1000" s="103"/>
      <c r="B1000" s="129"/>
      <c r="C1000" s="103"/>
      <c r="D1000" s="103"/>
      <c r="E1000" s="103"/>
      <c r="F1000" s="104"/>
      <c r="G1000" s="104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  <row r="1001" spans="1:26" ht="15.75" customHeight="1">
      <c r="A1001" s="103"/>
      <c r="B1001" s="129"/>
      <c r="C1001" s="103"/>
      <c r="D1001" s="103"/>
      <c r="E1001" s="103"/>
      <c r="F1001" s="104"/>
      <c r="G1001" s="104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</row>
    <row r="1002" spans="1:26" ht="15.75" customHeight="1">
      <c r="A1002" s="103"/>
      <c r="B1002" s="129"/>
      <c r="C1002" s="103"/>
      <c r="D1002" s="103"/>
      <c r="E1002" s="103"/>
      <c r="F1002" s="104"/>
      <c r="G1002" s="104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</row>
    <row r="1003" spans="1:26" ht="15.75" customHeight="1">
      <c r="A1003" s="103"/>
      <c r="B1003" s="129"/>
      <c r="C1003" s="103"/>
      <c r="D1003" s="103"/>
      <c r="E1003" s="103"/>
      <c r="F1003" s="104"/>
      <c r="G1003" s="104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</row>
    <row r="1004" spans="1:26" ht="15.75" customHeight="1">
      <c r="A1004" s="103"/>
      <c r="B1004" s="129"/>
      <c r="C1004" s="103"/>
      <c r="D1004" s="103"/>
      <c r="E1004" s="103"/>
      <c r="F1004" s="104"/>
      <c r="G1004" s="104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  <c r="S1004" s="103"/>
      <c r="T1004" s="103"/>
      <c r="U1004" s="103"/>
      <c r="V1004" s="103"/>
      <c r="W1004" s="103"/>
      <c r="X1004" s="103"/>
      <c r="Y1004" s="103"/>
      <c r="Z1004" s="103"/>
    </row>
    <row r="1005" spans="1:26" ht="15.75" customHeight="1">
      <c r="A1005" s="103"/>
      <c r="B1005" s="129"/>
      <c r="C1005" s="103"/>
      <c r="D1005" s="103"/>
      <c r="E1005" s="103"/>
      <c r="F1005" s="104"/>
      <c r="G1005" s="104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103"/>
      <c r="Z1005" s="103"/>
    </row>
    <row r="1006" spans="1:26" ht="15.75" customHeight="1">
      <c r="A1006" s="103"/>
      <c r="B1006" s="129"/>
      <c r="C1006" s="103"/>
      <c r="D1006" s="103"/>
      <c r="E1006" s="103"/>
      <c r="F1006" s="104"/>
      <c r="G1006" s="104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3"/>
      <c r="T1006" s="103"/>
      <c r="U1006" s="103"/>
      <c r="V1006" s="103"/>
      <c r="W1006" s="103"/>
      <c r="X1006" s="103"/>
      <c r="Y1006" s="103"/>
      <c r="Z1006" s="103"/>
    </row>
    <row r="1007" spans="1:26" ht="15.75" customHeight="1">
      <c r="A1007" s="103"/>
      <c r="B1007" s="129"/>
      <c r="C1007" s="103"/>
      <c r="D1007" s="103"/>
      <c r="E1007" s="103"/>
      <c r="F1007" s="104"/>
      <c r="G1007" s="104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  <c r="S1007" s="103"/>
      <c r="T1007" s="103"/>
      <c r="U1007" s="103"/>
      <c r="V1007" s="103"/>
      <c r="W1007" s="103"/>
      <c r="X1007" s="103"/>
      <c r="Y1007" s="103"/>
      <c r="Z1007" s="103"/>
    </row>
    <row r="1008" spans="1:26" ht="15.75" customHeight="1">
      <c r="A1008" s="103"/>
      <c r="B1008" s="129"/>
      <c r="C1008" s="103"/>
      <c r="D1008" s="103"/>
      <c r="E1008" s="103"/>
      <c r="F1008" s="104"/>
      <c r="G1008" s="104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  <c r="S1008" s="103"/>
      <c r="T1008" s="103"/>
      <c r="U1008" s="103"/>
      <c r="V1008" s="103"/>
      <c r="W1008" s="103"/>
      <c r="X1008" s="103"/>
      <c r="Y1008" s="103"/>
      <c r="Z1008" s="103"/>
    </row>
    <row r="1009" spans="1:26" ht="15.75" customHeight="1">
      <c r="A1009" s="103"/>
      <c r="B1009" s="129"/>
      <c r="C1009" s="103"/>
      <c r="D1009" s="103"/>
      <c r="E1009" s="103"/>
      <c r="F1009" s="104"/>
      <c r="G1009" s="104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  <c r="S1009" s="103"/>
      <c r="T1009" s="103"/>
      <c r="U1009" s="103"/>
      <c r="V1009" s="103"/>
      <c r="W1009" s="103"/>
      <c r="X1009" s="103"/>
      <c r="Y1009" s="103"/>
      <c r="Z1009" s="103"/>
    </row>
    <row r="1010" spans="1:26" ht="15.75" customHeight="1">
      <c r="A1010" s="103"/>
      <c r="B1010" s="129"/>
      <c r="C1010" s="103"/>
      <c r="D1010" s="103"/>
      <c r="E1010" s="103"/>
      <c r="F1010" s="104"/>
      <c r="G1010" s="104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  <c r="U1010" s="103"/>
      <c r="V1010" s="103"/>
      <c r="W1010" s="103"/>
      <c r="X1010" s="103"/>
      <c r="Y1010" s="103"/>
      <c r="Z1010" s="103"/>
    </row>
    <row r="1011" spans="1:26" ht="15.75" customHeight="1">
      <c r="A1011" s="103"/>
      <c r="B1011" s="129"/>
      <c r="C1011" s="103"/>
      <c r="D1011" s="103"/>
      <c r="E1011" s="103"/>
      <c r="F1011" s="104"/>
      <c r="G1011" s="104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103"/>
      <c r="Z1011" s="103"/>
    </row>
    <row r="1012" spans="1:26" ht="15.75" customHeight="1">
      <c r="A1012" s="103"/>
      <c r="B1012" s="129"/>
      <c r="C1012" s="103"/>
      <c r="D1012" s="103"/>
      <c r="E1012" s="103"/>
      <c r="F1012" s="104"/>
      <c r="G1012" s="104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  <c r="S1012" s="103"/>
      <c r="T1012" s="103"/>
      <c r="U1012" s="103"/>
      <c r="V1012" s="103"/>
      <c r="W1012" s="103"/>
      <c r="X1012" s="103"/>
      <c r="Y1012" s="103"/>
      <c r="Z1012" s="103"/>
    </row>
    <row r="1013" spans="1:26" ht="15.75" customHeight="1">
      <c r="A1013" s="103"/>
      <c r="B1013" s="129"/>
      <c r="C1013" s="103"/>
      <c r="D1013" s="103"/>
      <c r="E1013" s="103"/>
      <c r="F1013" s="104"/>
      <c r="G1013" s="104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  <c r="V1013" s="103"/>
      <c r="W1013" s="103"/>
      <c r="X1013" s="103"/>
      <c r="Y1013" s="103"/>
      <c r="Z1013" s="103"/>
    </row>
    <row r="1014" spans="1:26" ht="15.75" customHeight="1">
      <c r="A1014" s="103"/>
      <c r="B1014" s="129"/>
      <c r="C1014" s="103"/>
      <c r="D1014" s="103"/>
      <c r="E1014" s="103"/>
      <c r="F1014" s="104"/>
      <c r="G1014" s="104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103"/>
      <c r="Z1014" s="103"/>
    </row>
    <row r="1015" spans="1:26" ht="15.75" customHeight="1">
      <c r="A1015" s="103"/>
      <c r="B1015" s="129"/>
      <c r="C1015" s="103"/>
      <c r="D1015" s="103"/>
      <c r="E1015" s="103"/>
      <c r="F1015" s="104"/>
      <c r="G1015" s="104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  <c r="S1015" s="103"/>
      <c r="T1015" s="103"/>
      <c r="U1015" s="103"/>
      <c r="V1015" s="103"/>
      <c r="W1015" s="103"/>
      <c r="X1015" s="103"/>
      <c r="Y1015" s="103"/>
      <c r="Z1015" s="103"/>
    </row>
    <row r="1016" spans="1:26" ht="15.75" customHeight="1">
      <c r="A1016" s="103"/>
      <c r="B1016" s="129"/>
      <c r="C1016" s="103"/>
      <c r="D1016" s="103"/>
      <c r="E1016" s="103"/>
      <c r="F1016" s="104"/>
      <c r="G1016" s="104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</row>
    <row r="1017" spans="1:26" ht="15.75" customHeight="1">
      <c r="A1017" s="103"/>
      <c r="B1017" s="129"/>
      <c r="C1017" s="103"/>
      <c r="D1017" s="103"/>
      <c r="E1017" s="103"/>
      <c r="F1017" s="104"/>
      <c r="G1017" s="104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103"/>
      <c r="Z1017" s="103"/>
    </row>
    <row r="1018" spans="1:26" ht="15.75" customHeight="1">
      <c r="A1018" s="103"/>
      <c r="B1018" s="129"/>
      <c r="C1018" s="103"/>
      <c r="D1018" s="103"/>
      <c r="E1018" s="103"/>
      <c r="F1018" s="104"/>
      <c r="G1018" s="104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  <c r="S1018" s="103"/>
      <c r="T1018" s="103"/>
      <c r="U1018" s="103"/>
      <c r="V1018" s="103"/>
      <c r="W1018" s="103"/>
      <c r="X1018" s="103"/>
      <c r="Y1018" s="103"/>
      <c r="Z1018" s="103"/>
    </row>
    <row r="1019" spans="1:26" ht="15.75" customHeight="1">
      <c r="A1019" s="103"/>
      <c r="B1019" s="129"/>
      <c r="C1019" s="103"/>
      <c r="D1019" s="103"/>
      <c r="E1019" s="103"/>
      <c r="F1019" s="104"/>
      <c r="G1019" s="104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  <c r="S1019" s="103"/>
      <c r="T1019" s="103"/>
      <c r="U1019" s="103"/>
      <c r="V1019" s="103"/>
      <c r="W1019" s="103"/>
      <c r="X1019" s="103"/>
      <c r="Y1019" s="103"/>
      <c r="Z1019" s="103"/>
    </row>
    <row r="1020" spans="1:26" ht="15.75" customHeight="1">
      <c r="A1020" s="103"/>
      <c r="B1020" s="129"/>
      <c r="C1020" s="103"/>
      <c r="D1020" s="103"/>
      <c r="E1020" s="103"/>
      <c r="F1020" s="104"/>
      <c r="G1020" s="104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  <c r="S1020" s="103"/>
      <c r="T1020" s="103"/>
      <c r="U1020" s="103"/>
      <c r="V1020" s="103"/>
      <c r="W1020" s="103"/>
      <c r="X1020" s="103"/>
      <c r="Y1020" s="103"/>
      <c r="Z1020" s="103"/>
    </row>
    <row r="1021" spans="1:26" ht="15.75" customHeight="1">
      <c r="A1021" s="103"/>
      <c r="B1021" s="129"/>
      <c r="C1021" s="103"/>
      <c r="D1021" s="103"/>
      <c r="E1021" s="103"/>
      <c r="F1021" s="104"/>
      <c r="G1021" s="104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  <c r="S1021" s="103"/>
      <c r="T1021" s="103"/>
      <c r="U1021" s="103"/>
      <c r="V1021" s="103"/>
      <c r="W1021" s="103"/>
      <c r="X1021" s="103"/>
      <c r="Y1021" s="103"/>
      <c r="Z1021" s="103"/>
    </row>
    <row r="1022" spans="1:26" ht="15.75" customHeight="1">
      <c r="A1022" s="103"/>
      <c r="B1022" s="129"/>
      <c r="C1022" s="103"/>
      <c r="D1022" s="103"/>
      <c r="E1022" s="103"/>
      <c r="F1022" s="104"/>
      <c r="G1022" s="104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</row>
  </sheetData>
  <mergeCells count="33">
    <mergeCell ref="A113:C113"/>
    <mergeCell ref="A120:B120"/>
    <mergeCell ref="A122:B122"/>
    <mergeCell ref="A88:B88"/>
    <mergeCell ref="A93:B93"/>
    <mergeCell ref="A94:C94"/>
    <mergeCell ref="A102:B102"/>
    <mergeCell ref="A103:C103"/>
    <mergeCell ref="A112:B112"/>
    <mergeCell ref="A80:C80"/>
    <mergeCell ref="A48:B48"/>
    <mergeCell ref="A49:C49"/>
    <mergeCell ref="F49:F50"/>
    <mergeCell ref="A58:B58"/>
    <mergeCell ref="A59:C59"/>
    <mergeCell ref="A64:B64"/>
    <mergeCell ref="A65:C65"/>
    <mergeCell ref="A72:B72"/>
    <mergeCell ref="A73:C73"/>
    <mergeCell ref="A74:C74"/>
    <mergeCell ref="A79:B79"/>
    <mergeCell ref="A38:C38"/>
    <mergeCell ref="A1:C1"/>
    <mergeCell ref="A2:C2"/>
    <mergeCell ref="A7:C7"/>
    <mergeCell ref="A10:C10"/>
    <mergeCell ref="A17:C17"/>
    <mergeCell ref="A26:B26"/>
    <mergeCell ref="A29:B29"/>
    <mergeCell ref="A30:C30"/>
    <mergeCell ref="A31:C31"/>
    <mergeCell ref="A35:B35"/>
    <mergeCell ref="A37:B37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4166-26CF-48EE-AFE3-8382CBEE3F86}">
  <dimension ref="A1:Z1022"/>
  <sheetViews>
    <sheetView showGridLines="0" topLeftCell="A78" workbookViewId="0">
      <selection activeCell="K97" sqref="K97"/>
    </sheetView>
  </sheetViews>
  <sheetFormatPr defaultColWidth="12.625" defaultRowHeight="15" customHeight="1"/>
  <cols>
    <col min="1" max="1" width="10.125" style="106" customWidth="1"/>
    <col min="2" max="2" width="50.125" style="106" customWidth="1"/>
    <col min="3" max="3" width="12.625" style="106"/>
    <col min="4" max="4" width="10.125" style="106" customWidth="1"/>
    <col min="5" max="5" width="11.125" style="106" customWidth="1"/>
    <col min="6" max="6" width="10.5" style="106" customWidth="1"/>
    <col min="7" max="7" width="12" style="106" customWidth="1"/>
    <col min="8" max="8" width="10.625" style="106" customWidth="1"/>
    <col min="9" max="9" width="22.125" style="106" customWidth="1"/>
    <col min="10" max="10" width="56.25" style="106" customWidth="1"/>
    <col min="11" max="26" width="8" style="106" customWidth="1"/>
    <col min="27" max="16384" width="12.625" style="106"/>
  </cols>
  <sheetData>
    <row r="1" spans="1:26" ht="15.75" customHeight="1">
      <c r="A1" s="215" t="s">
        <v>401</v>
      </c>
      <c r="B1" s="209"/>
      <c r="C1" s="210"/>
      <c r="D1" s="103"/>
      <c r="E1" s="103"/>
      <c r="F1" s="104"/>
      <c r="G1" s="105" t="s">
        <v>335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.75" customHeight="1">
      <c r="A2" s="208" t="s">
        <v>148</v>
      </c>
      <c r="B2" s="209"/>
      <c r="C2" s="210"/>
      <c r="D2" s="103"/>
      <c r="E2" s="103"/>
      <c r="F2" s="104"/>
      <c r="G2" s="107" t="s">
        <v>295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5.75" customHeight="1">
      <c r="A3" s="108" t="s">
        <v>149</v>
      </c>
      <c r="B3" s="109" t="s">
        <v>150</v>
      </c>
      <c r="C3" s="108"/>
      <c r="D3" s="103"/>
      <c r="E3" s="103"/>
      <c r="F3" s="104"/>
      <c r="G3" s="107" t="s">
        <v>295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5.75" customHeight="1">
      <c r="A4" s="108" t="s">
        <v>151</v>
      </c>
      <c r="B4" s="109" t="s">
        <v>152</v>
      </c>
      <c r="C4" s="108" t="s">
        <v>153</v>
      </c>
      <c r="D4" s="103"/>
      <c r="E4" s="103"/>
      <c r="F4" s="104"/>
      <c r="G4" s="107" t="s">
        <v>295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5.75" customHeight="1">
      <c r="A5" s="108" t="s">
        <v>154</v>
      </c>
      <c r="B5" s="109" t="s">
        <v>155</v>
      </c>
      <c r="C5" s="108" t="str">
        <f>G5</f>
        <v>SIDESV - DF000101/2022 - 2022/2022</v>
      </c>
      <c r="D5" s="103"/>
      <c r="E5" s="103"/>
      <c r="F5" s="104"/>
      <c r="G5" s="136" t="s">
        <v>407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>
      <c r="A6" s="108" t="s">
        <v>156</v>
      </c>
      <c r="B6" s="109" t="s">
        <v>157</v>
      </c>
      <c r="C6" s="108" t="s">
        <v>158</v>
      </c>
      <c r="D6" s="103"/>
      <c r="E6" s="103"/>
      <c r="F6" s="104"/>
      <c r="G6" s="107" t="s">
        <v>295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 customHeight="1">
      <c r="A7" s="206" t="s">
        <v>159</v>
      </c>
      <c r="B7" s="207"/>
      <c r="C7" s="207"/>
      <c r="D7" s="103"/>
      <c r="E7" s="103"/>
      <c r="F7" s="104"/>
      <c r="G7" s="107" t="s">
        <v>295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9.25" customHeight="1">
      <c r="A8" s="108" t="s">
        <v>160</v>
      </c>
      <c r="B8" s="109" t="s">
        <v>161</v>
      </c>
      <c r="C8" s="109" t="s">
        <v>162</v>
      </c>
      <c r="D8" s="103"/>
      <c r="E8" s="103"/>
      <c r="F8" s="104"/>
      <c r="G8" s="107" t="s">
        <v>295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5.75" customHeight="1">
      <c r="A9" s="108" t="s">
        <v>163</v>
      </c>
      <c r="B9" s="109" t="s">
        <v>164</v>
      </c>
      <c r="C9" s="108">
        <v>1</v>
      </c>
      <c r="D9" s="103"/>
      <c r="E9" s="103"/>
      <c r="F9" s="104"/>
      <c r="G9" s="107" t="s">
        <v>295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5.75" customHeight="1">
      <c r="A10" s="206" t="s">
        <v>165</v>
      </c>
      <c r="B10" s="207"/>
      <c r="C10" s="207"/>
      <c r="D10" s="103"/>
      <c r="E10" s="103"/>
      <c r="F10" s="104"/>
      <c r="G10" s="107" t="s">
        <v>295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5.75" customHeight="1">
      <c r="A11" s="108">
        <v>1</v>
      </c>
      <c r="B11" s="109" t="s">
        <v>166</v>
      </c>
      <c r="C11" s="108" t="s">
        <v>337</v>
      </c>
      <c r="D11" s="103"/>
      <c r="E11" s="103"/>
      <c r="F11" s="104"/>
      <c r="G11" s="107" t="s">
        <v>295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5.75" customHeight="1">
      <c r="A12" s="108">
        <v>2</v>
      </c>
      <c r="B12" s="109" t="s">
        <v>168</v>
      </c>
      <c r="C12" s="108" t="s">
        <v>169</v>
      </c>
      <c r="D12" s="103"/>
      <c r="E12" s="103"/>
      <c r="F12" s="104"/>
      <c r="G12" s="107" t="s">
        <v>295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5.75" customHeight="1">
      <c r="A13" s="108">
        <v>3</v>
      </c>
      <c r="B13" s="109" t="s">
        <v>170</v>
      </c>
      <c r="C13" s="110">
        <f>VLOOKUP(C14,$F$13:$G$14,2,0)</f>
        <v>2939.18</v>
      </c>
      <c r="D13" s="103"/>
      <c r="E13" s="103"/>
      <c r="F13" s="107" t="s">
        <v>336</v>
      </c>
      <c r="G13" s="111">
        <v>2450.39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5.75" customHeight="1">
      <c r="A14" s="108">
        <v>4</v>
      </c>
      <c r="B14" s="109" t="s">
        <v>171</v>
      </c>
      <c r="C14" s="108" t="s">
        <v>337</v>
      </c>
      <c r="D14" s="103"/>
      <c r="E14" s="103"/>
      <c r="F14" s="107" t="s">
        <v>337</v>
      </c>
      <c r="G14" s="111">
        <v>2939.18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5.75" customHeight="1">
      <c r="A15" s="108">
        <v>5</v>
      </c>
      <c r="B15" s="109" t="s">
        <v>173</v>
      </c>
      <c r="C15" s="108" t="s">
        <v>174</v>
      </c>
      <c r="D15" s="103"/>
      <c r="E15" s="103"/>
      <c r="F15" s="104"/>
      <c r="G15" s="107" t="s">
        <v>295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5.75" customHeight="1">
      <c r="A16" s="108">
        <v>6</v>
      </c>
      <c r="B16" s="109" t="s">
        <v>175</v>
      </c>
      <c r="C16" s="108" t="str">
        <f>G16</f>
        <v>DF000101/2022</v>
      </c>
      <c r="D16" s="103"/>
      <c r="E16" s="103"/>
      <c r="F16" s="104"/>
      <c r="G16" s="135" t="s">
        <v>176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5.75" customHeight="1">
      <c r="A17" s="211" t="s">
        <v>338</v>
      </c>
      <c r="B17" s="207"/>
      <c r="C17" s="207"/>
      <c r="D17" s="103"/>
      <c r="E17" s="103"/>
      <c r="F17" s="104"/>
      <c r="G17" s="107" t="s">
        <v>295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.75" customHeight="1">
      <c r="A18" s="112">
        <v>44197</v>
      </c>
      <c r="B18" s="113" t="s">
        <v>339</v>
      </c>
      <c r="C18" s="114" t="s">
        <v>179</v>
      </c>
      <c r="D18" s="103"/>
      <c r="E18" s="103"/>
      <c r="F18" s="104"/>
      <c r="G18" s="107" t="s">
        <v>295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5.75" customHeight="1">
      <c r="A19" s="108" t="s">
        <v>149</v>
      </c>
      <c r="B19" s="109" t="s">
        <v>180</v>
      </c>
      <c r="C19" s="110">
        <f>$C$13</f>
        <v>2939.18</v>
      </c>
      <c r="D19" s="103"/>
      <c r="E19" s="103"/>
      <c r="F19" s="104"/>
      <c r="G19" s="107" t="s">
        <v>295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5.75" customHeight="1">
      <c r="A20" s="108" t="s">
        <v>151</v>
      </c>
      <c r="B20" s="109" t="s">
        <v>340</v>
      </c>
      <c r="C20" s="110">
        <v>0</v>
      </c>
      <c r="D20" s="103"/>
      <c r="E20" s="103"/>
      <c r="F20" s="104"/>
      <c r="G20" s="115">
        <v>0.1</v>
      </c>
      <c r="H20" s="116">
        <v>293.91800000000001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5.75" customHeight="1">
      <c r="A21" s="108" t="s">
        <v>154</v>
      </c>
      <c r="B21" s="109" t="s">
        <v>341</v>
      </c>
      <c r="C21" s="110">
        <f>$H$21</f>
        <v>881.75399999999991</v>
      </c>
      <c r="D21" s="103"/>
      <c r="E21" s="103"/>
      <c r="F21" s="104"/>
      <c r="G21" s="115">
        <v>0.3</v>
      </c>
      <c r="H21" s="116">
        <v>881.75399999999991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.75" customHeight="1">
      <c r="A22" s="108" t="s">
        <v>156</v>
      </c>
      <c r="B22" s="109" t="s">
        <v>182</v>
      </c>
      <c r="C22" s="110">
        <v>0</v>
      </c>
      <c r="D22" s="103"/>
      <c r="E22" s="103"/>
      <c r="F22" s="104"/>
      <c r="G22" s="115">
        <v>0.2</v>
      </c>
      <c r="H22" s="116">
        <v>764.18679999999995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5.75" customHeight="1">
      <c r="A23" s="108" t="s">
        <v>183</v>
      </c>
      <c r="B23" s="109" t="s">
        <v>342</v>
      </c>
      <c r="C23" s="110">
        <f t="shared" ref="C23:C24" si="0">G23</f>
        <v>191.03280569454543</v>
      </c>
      <c r="D23" s="103"/>
      <c r="E23" s="103"/>
      <c r="F23" s="104"/>
      <c r="G23" s="111">
        <v>191.03280569454543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.75" customHeight="1">
      <c r="A24" s="108" t="s">
        <v>185</v>
      </c>
      <c r="B24" s="109" t="s">
        <v>343</v>
      </c>
      <c r="C24" s="110">
        <f t="shared" si="0"/>
        <v>29.389662414545452</v>
      </c>
      <c r="D24" s="103"/>
      <c r="E24" s="103"/>
      <c r="F24" s="104"/>
      <c r="G24" s="111">
        <v>29.389662414545452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.75" customHeight="1">
      <c r="A25" s="108" t="s">
        <v>204</v>
      </c>
      <c r="B25" s="109" t="s">
        <v>186</v>
      </c>
      <c r="C25" s="110">
        <v>0</v>
      </c>
      <c r="D25" s="103"/>
      <c r="E25" s="103"/>
      <c r="F25" s="104"/>
      <c r="G25" s="107" t="s">
        <v>295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.75" customHeight="1">
      <c r="A26" s="212" t="s">
        <v>344</v>
      </c>
      <c r="B26" s="210"/>
      <c r="C26" s="117">
        <f>SUM(C19:C25)</f>
        <v>4041.3564681090907</v>
      </c>
      <c r="D26" s="103"/>
      <c r="E26" s="103"/>
      <c r="F26" s="104"/>
      <c r="G26" s="107" t="s">
        <v>295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.75" customHeight="1">
      <c r="A27" s="108" t="s">
        <v>206</v>
      </c>
      <c r="B27" s="109" t="s">
        <v>345</v>
      </c>
      <c r="C27" s="110">
        <f t="shared" ref="C27:C28" si="1">G27</f>
        <v>419.1070355450405</v>
      </c>
      <c r="D27" s="103"/>
      <c r="E27" s="103"/>
      <c r="F27" s="104"/>
      <c r="G27" s="111">
        <v>419.1070355450405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.75" customHeight="1">
      <c r="A28" s="109" t="s">
        <v>346</v>
      </c>
      <c r="B28" s="109" t="s">
        <v>347</v>
      </c>
      <c r="C28" s="110">
        <f t="shared" si="1"/>
        <v>64.478005468467771</v>
      </c>
      <c r="D28" s="103"/>
      <c r="E28" s="103"/>
      <c r="F28" s="104"/>
      <c r="G28" s="111">
        <v>64.478005468467771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75" customHeight="1">
      <c r="A29" s="212" t="s">
        <v>187</v>
      </c>
      <c r="B29" s="210"/>
      <c r="C29" s="117">
        <f>C26+C27+C28</f>
        <v>4524.9415091225992</v>
      </c>
      <c r="D29" s="103"/>
      <c r="E29" s="103"/>
      <c r="F29" s="104"/>
      <c r="G29" s="107" t="s">
        <v>295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5.75" customHeight="1">
      <c r="A30" s="206" t="s">
        <v>188</v>
      </c>
      <c r="B30" s="207"/>
      <c r="C30" s="207"/>
      <c r="D30" s="103"/>
      <c r="E30" s="103"/>
      <c r="F30" s="104"/>
      <c r="G30" s="107" t="s">
        <v>295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5.75" customHeight="1">
      <c r="A31" s="206" t="s">
        <v>189</v>
      </c>
      <c r="B31" s="207"/>
      <c r="C31" s="207"/>
      <c r="D31" s="103"/>
      <c r="E31" s="103"/>
      <c r="F31" s="104"/>
      <c r="G31" s="107" t="s">
        <v>295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>
      <c r="A32" s="114" t="s">
        <v>190</v>
      </c>
      <c r="B32" s="113" t="s">
        <v>191</v>
      </c>
      <c r="C32" s="114" t="s">
        <v>192</v>
      </c>
      <c r="D32" s="114" t="s">
        <v>179</v>
      </c>
      <c r="E32" s="103"/>
      <c r="F32" s="104"/>
      <c r="G32" s="107" t="s">
        <v>295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5.75" customHeight="1">
      <c r="A33" s="108" t="s">
        <v>149</v>
      </c>
      <c r="B33" s="109" t="s">
        <v>193</v>
      </c>
      <c r="C33" s="118">
        <f t="shared" ref="C33:C34" si="2">G33</f>
        <v>8.3333333333333329E-2</v>
      </c>
      <c r="D33" s="110">
        <f t="shared" ref="D33:D34" si="3">C33*$C$29</f>
        <v>377.0784590935499</v>
      </c>
      <c r="E33" s="103"/>
      <c r="F33" s="104"/>
      <c r="G33" s="119">
        <v>8.3333333333333329E-2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5.75" customHeight="1">
      <c r="A34" s="108" t="s">
        <v>151</v>
      </c>
      <c r="B34" s="109" t="s">
        <v>194</v>
      </c>
      <c r="C34" s="118">
        <f t="shared" si="2"/>
        <v>2.7777777777777776E-2</v>
      </c>
      <c r="D34" s="110">
        <f t="shared" si="3"/>
        <v>125.69281969784997</v>
      </c>
      <c r="E34" s="103"/>
      <c r="F34" s="104"/>
      <c r="G34" s="119">
        <v>2.7777777777777776E-2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5.75" customHeight="1">
      <c r="A35" s="212" t="s">
        <v>344</v>
      </c>
      <c r="B35" s="210"/>
      <c r="C35" s="120">
        <f t="shared" ref="C35:D35" si="4">SUM(C33:C34)</f>
        <v>0.1111111111111111</v>
      </c>
      <c r="D35" s="117">
        <f t="shared" si="4"/>
        <v>502.77127879139988</v>
      </c>
      <c r="E35" s="103"/>
      <c r="F35" s="104"/>
      <c r="G35" s="107" t="s">
        <v>295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5.75" customHeight="1">
      <c r="A36" s="108" t="s">
        <v>154</v>
      </c>
      <c r="B36" s="108" t="s">
        <v>348</v>
      </c>
      <c r="C36" s="118">
        <f>G36</f>
        <v>4.4222222222222225E-2</v>
      </c>
      <c r="D36" s="110">
        <f>C36*$C$29</f>
        <v>200.10296895897719</v>
      </c>
      <c r="E36" s="103"/>
      <c r="F36" s="104"/>
      <c r="G36" s="119">
        <v>4.4222222222222225E-2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5.75" customHeight="1">
      <c r="A37" s="212" t="s">
        <v>187</v>
      </c>
      <c r="B37" s="210"/>
      <c r="C37" s="120">
        <f t="shared" ref="C37:D37" si="5">C35+C36</f>
        <v>0.15533333333333332</v>
      </c>
      <c r="D37" s="117">
        <f t="shared" si="5"/>
        <v>702.87424775037709</v>
      </c>
      <c r="E37" s="103"/>
      <c r="F37" s="104"/>
      <c r="G37" s="107" t="s">
        <v>295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.75" customHeight="1">
      <c r="A38" s="206" t="s">
        <v>195</v>
      </c>
      <c r="B38" s="207"/>
      <c r="C38" s="207"/>
      <c r="D38" s="103"/>
      <c r="E38" s="103"/>
      <c r="F38" s="104"/>
      <c r="G38" s="107" t="s">
        <v>295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5.75" customHeight="1">
      <c r="A39" s="114" t="s">
        <v>196</v>
      </c>
      <c r="B39" s="113" t="s">
        <v>197</v>
      </c>
      <c r="C39" s="114" t="s">
        <v>192</v>
      </c>
      <c r="D39" s="114" t="s">
        <v>179</v>
      </c>
      <c r="E39" s="103"/>
      <c r="F39" s="104"/>
      <c r="G39" s="107" t="s">
        <v>295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5.75" customHeight="1">
      <c r="A40" s="108" t="s">
        <v>149</v>
      </c>
      <c r="B40" s="109" t="s">
        <v>198</v>
      </c>
      <c r="C40" s="118">
        <f t="shared" ref="C40:C47" si="6">G40</f>
        <v>0.2</v>
      </c>
      <c r="D40" s="110">
        <f t="shared" ref="D40:D47" si="7">C40*$C$29</f>
        <v>904.98830182451991</v>
      </c>
      <c r="E40" s="103"/>
      <c r="F40" s="104"/>
      <c r="G40" s="119">
        <v>0.2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5.75" customHeight="1">
      <c r="A41" s="108" t="s">
        <v>151</v>
      </c>
      <c r="B41" s="109" t="s">
        <v>199</v>
      </c>
      <c r="C41" s="118">
        <f t="shared" si="6"/>
        <v>2.5000000000000001E-2</v>
      </c>
      <c r="D41" s="110">
        <f t="shared" si="7"/>
        <v>113.12353772806499</v>
      </c>
      <c r="E41" s="103"/>
      <c r="F41" s="104"/>
      <c r="G41" s="119">
        <v>2.5000000000000001E-2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5.75" customHeight="1">
      <c r="A42" s="108" t="s">
        <v>154</v>
      </c>
      <c r="B42" s="109" t="s">
        <v>200</v>
      </c>
      <c r="C42" s="118">
        <f t="shared" si="6"/>
        <v>0.06</v>
      </c>
      <c r="D42" s="110">
        <f t="shared" si="7"/>
        <v>271.49649054735596</v>
      </c>
      <c r="E42" s="103"/>
      <c r="F42" s="104"/>
      <c r="G42" s="119">
        <v>0.06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5.75" customHeight="1">
      <c r="A43" s="108" t="s">
        <v>156</v>
      </c>
      <c r="B43" s="109" t="s">
        <v>201</v>
      </c>
      <c r="C43" s="118">
        <f t="shared" si="6"/>
        <v>1.4999999999999999E-2</v>
      </c>
      <c r="D43" s="110">
        <f t="shared" si="7"/>
        <v>67.87412263683899</v>
      </c>
      <c r="E43" s="103"/>
      <c r="F43" s="104"/>
      <c r="G43" s="119">
        <v>1.4999999999999999E-2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5.75" customHeight="1">
      <c r="A44" s="108" t="s">
        <v>183</v>
      </c>
      <c r="B44" s="109" t="s">
        <v>202</v>
      </c>
      <c r="C44" s="118">
        <f t="shared" si="6"/>
        <v>0.01</v>
      </c>
      <c r="D44" s="110">
        <f t="shared" si="7"/>
        <v>45.249415091225991</v>
      </c>
      <c r="E44" s="103"/>
      <c r="F44" s="104"/>
      <c r="G44" s="119">
        <v>0.01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5.75" customHeight="1">
      <c r="A45" s="108" t="s">
        <v>185</v>
      </c>
      <c r="B45" s="109" t="s">
        <v>203</v>
      </c>
      <c r="C45" s="118">
        <f t="shared" si="6"/>
        <v>6.0000000000000001E-3</v>
      </c>
      <c r="D45" s="110">
        <f t="shared" si="7"/>
        <v>27.149649054735598</v>
      </c>
      <c r="E45" s="103"/>
      <c r="F45" s="104"/>
      <c r="G45" s="119">
        <v>6.0000000000000001E-3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5.75" customHeight="1">
      <c r="A46" s="108" t="s">
        <v>204</v>
      </c>
      <c r="B46" s="109" t="s">
        <v>205</v>
      </c>
      <c r="C46" s="118">
        <f t="shared" si="6"/>
        <v>2E-3</v>
      </c>
      <c r="D46" s="110">
        <f t="shared" si="7"/>
        <v>9.0498830182451986</v>
      </c>
      <c r="E46" s="103"/>
      <c r="F46" s="104"/>
      <c r="G46" s="119">
        <v>2E-3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>
      <c r="A47" s="108" t="s">
        <v>206</v>
      </c>
      <c r="B47" s="109" t="s">
        <v>207</v>
      </c>
      <c r="C47" s="118">
        <f t="shared" si="6"/>
        <v>0.08</v>
      </c>
      <c r="D47" s="110">
        <f t="shared" si="7"/>
        <v>361.99532072980793</v>
      </c>
      <c r="E47" s="103"/>
      <c r="F47" s="104"/>
      <c r="G47" s="119">
        <v>0.08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>
      <c r="A48" s="212" t="s">
        <v>208</v>
      </c>
      <c r="B48" s="210"/>
      <c r="C48" s="120">
        <f t="shared" ref="C48:D48" si="8">SUM(C40:C47)</f>
        <v>0.39800000000000008</v>
      </c>
      <c r="D48" s="117">
        <f t="shared" si="8"/>
        <v>1800.9267206307945</v>
      </c>
      <c r="E48" s="103"/>
      <c r="F48" s="104"/>
      <c r="G48" s="107" t="s">
        <v>295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>
      <c r="A49" s="206" t="s">
        <v>209</v>
      </c>
      <c r="B49" s="207"/>
      <c r="C49" s="207"/>
      <c r="D49" s="103"/>
      <c r="E49" s="103"/>
      <c r="F49" s="213" t="s">
        <v>349</v>
      </c>
      <c r="G49" s="116">
        <v>25.16</v>
      </c>
      <c r="H49" s="107" t="s">
        <v>350</v>
      </c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>
      <c r="A50" s="114" t="s">
        <v>210</v>
      </c>
      <c r="B50" s="113" t="s">
        <v>211</v>
      </c>
      <c r="C50" s="114" t="s">
        <v>179</v>
      </c>
      <c r="D50" s="103"/>
      <c r="E50" s="103"/>
      <c r="F50" s="214"/>
      <c r="G50" s="116">
        <v>15.21</v>
      </c>
      <c r="H50" s="107" t="s">
        <v>351</v>
      </c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>
      <c r="A51" s="108" t="s">
        <v>149</v>
      </c>
      <c r="B51" s="109" t="s">
        <v>212</v>
      </c>
      <c r="C51" s="110">
        <f>G50*G51*2</f>
        <v>167.31</v>
      </c>
      <c r="D51" s="103"/>
      <c r="E51" s="103"/>
      <c r="F51" s="103"/>
      <c r="G51" s="111">
        <v>5.5</v>
      </c>
      <c r="I51" s="121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>
      <c r="A52" s="108" t="s">
        <v>151</v>
      </c>
      <c r="B52" s="109" t="s">
        <v>352</v>
      </c>
      <c r="C52" s="110">
        <f>-G52*$C$19</f>
        <v>-176.35079999999999</v>
      </c>
      <c r="D52" s="103"/>
      <c r="E52" s="103"/>
      <c r="F52" s="103"/>
      <c r="G52" s="122">
        <v>0.06</v>
      </c>
      <c r="I52" s="121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>
      <c r="A53" s="108" t="s">
        <v>154</v>
      </c>
      <c r="B53" s="109" t="s">
        <v>214</v>
      </c>
      <c r="C53" s="110">
        <f>($G$53*0.98)*$G$50</f>
        <v>635.43425400000001</v>
      </c>
      <c r="D53" s="103"/>
      <c r="E53" s="103"/>
      <c r="F53" s="103"/>
      <c r="G53" s="111">
        <v>42.63</v>
      </c>
      <c r="H53" s="122">
        <v>0.02</v>
      </c>
      <c r="I53" s="121" t="s">
        <v>353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>
      <c r="A54" s="108" t="s">
        <v>156</v>
      </c>
      <c r="B54" s="109" t="s">
        <v>215</v>
      </c>
      <c r="C54" s="110">
        <f>$G$54</f>
        <v>151.9</v>
      </c>
      <c r="D54" s="103"/>
      <c r="E54" s="103"/>
      <c r="F54" s="104"/>
      <c r="G54" s="111">
        <v>151.9</v>
      </c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>
      <c r="A55" s="108" t="s">
        <v>183</v>
      </c>
      <c r="B55" s="109" t="s">
        <v>216</v>
      </c>
      <c r="C55" s="110">
        <f>$G$55</f>
        <v>9.76</v>
      </c>
      <c r="D55" s="103"/>
      <c r="E55" s="103"/>
      <c r="F55" s="104"/>
      <c r="G55" s="111">
        <v>9.76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24">
      <c r="A56" s="108" t="s">
        <v>185</v>
      </c>
      <c r="B56" s="109" t="s">
        <v>354</v>
      </c>
      <c r="C56" s="110">
        <f>$G$56</f>
        <v>15.19</v>
      </c>
      <c r="D56" s="103"/>
      <c r="E56" s="103"/>
      <c r="F56" s="104"/>
      <c r="G56" s="111">
        <v>15.19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>
      <c r="A57" s="108" t="s">
        <v>204</v>
      </c>
      <c r="B57" s="109" t="s">
        <v>217</v>
      </c>
      <c r="C57" s="110">
        <f>$G$57</f>
        <v>13</v>
      </c>
      <c r="D57" s="103"/>
      <c r="E57" s="103"/>
      <c r="F57" s="104"/>
      <c r="G57" s="111">
        <v>13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>
      <c r="A58" s="212" t="s">
        <v>187</v>
      </c>
      <c r="B58" s="210"/>
      <c r="C58" s="117">
        <f>SUM(C51:C57)</f>
        <v>816.24345400000004</v>
      </c>
      <c r="D58" s="103"/>
      <c r="E58" s="103"/>
      <c r="F58" s="104"/>
      <c r="G58" s="107" t="s">
        <v>295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>
      <c r="A59" s="206" t="s">
        <v>218</v>
      </c>
      <c r="B59" s="207"/>
      <c r="C59" s="207"/>
      <c r="D59" s="103"/>
      <c r="E59" s="103"/>
      <c r="F59" s="104"/>
      <c r="G59" s="107" t="s">
        <v>295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>
      <c r="A60" s="114">
        <v>2</v>
      </c>
      <c r="B60" s="113" t="s">
        <v>219</v>
      </c>
      <c r="C60" s="114" t="s">
        <v>179</v>
      </c>
      <c r="D60" s="103"/>
      <c r="E60" s="103"/>
      <c r="F60" s="104"/>
      <c r="G60" s="107" t="s">
        <v>295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>
      <c r="A61" s="108" t="s">
        <v>190</v>
      </c>
      <c r="B61" s="109" t="s">
        <v>220</v>
      </c>
      <c r="C61" s="110">
        <f>D37</f>
        <v>702.87424775037709</v>
      </c>
      <c r="D61" s="103"/>
      <c r="E61" s="103"/>
      <c r="F61" s="104"/>
      <c r="G61" s="107" t="s">
        <v>295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>
      <c r="A62" s="108" t="s">
        <v>196</v>
      </c>
      <c r="B62" s="109" t="s">
        <v>197</v>
      </c>
      <c r="C62" s="110">
        <f>D48</f>
        <v>1800.9267206307945</v>
      </c>
      <c r="D62" s="103"/>
      <c r="E62" s="103"/>
      <c r="F62" s="104"/>
      <c r="G62" s="107" t="s">
        <v>295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>
      <c r="A63" s="108" t="s">
        <v>210</v>
      </c>
      <c r="B63" s="109" t="s">
        <v>211</v>
      </c>
      <c r="C63" s="110">
        <f>C58</f>
        <v>816.24345400000004</v>
      </c>
      <c r="D63" s="103"/>
      <c r="E63" s="103"/>
      <c r="F63" s="104"/>
      <c r="G63" s="107" t="s">
        <v>295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>
      <c r="A64" s="212" t="s">
        <v>187</v>
      </c>
      <c r="B64" s="210"/>
      <c r="C64" s="117">
        <f>SUM(C61:C63)</f>
        <v>3320.0444223811714</v>
      </c>
      <c r="D64" s="103"/>
      <c r="E64" s="103"/>
      <c r="F64" s="104"/>
      <c r="G64" s="107" t="s">
        <v>295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>
      <c r="A65" s="206" t="s">
        <v>221</v>
      </c>
      <c r="B65" s="207"/>
      <c r="C65" s="207"/>
      <c r="D65" s="103"/>
      <c r="E65" s="103"/>
      <c r="F65" s="104"/>
      <c r="G65" s="107" t="s">
        <v>295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>
      <c r="A66" s="114">
        <v>3</v>
      </c>
      <c r="B66" s="113" t="s">
        <v>222</v>
      </c>
      <c r="C66" s="114" t="s">
        <v>192</v>
      </c>
      <c r="D66" s="114" t="s">
        <v>179</v>
      </c>
      <c r="E66" s="103"/>
      <c r="F66" s="104"/>
      <c r="G66" s="107" t="s">
        <v>295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>
      <c r="A67" s="108" t="s">
        <v>149</v>
      </c>
      <c r="B67" s="109" t="s">
        <v>355</v>
      </c>
      <c r="C67" s="118">
        <f t="shared" ref="C67:C71" si="9">G67</f>
        <v>3.4837962962962965E-3</v>
      </c>
      <c r="D67" s="110">
        <f t="shared" ref="D67:D71" si="10">C67*$C$29</f>
        <v>15.763974470438685</v>
      </c>
      <c r="E67" s="103"/>
      <c r="F67" s="104"/>
      <c r="G67" s="119">
        <v>3.4837962962962965E-3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>
      <c r="A68" s="108" t="s">
        <v>151</v>
      </c>
      <c r="B68" s="109" t="s">
        <v>356</v>
      </c>
      <c r="C68" s="118">
        <f t="shared" si="9"/>
        <v>1.3865509259259263E-3</v>
      </c>
      <c r="D68" s="110">
        <f t="shared" si="10"/>
        <v>6.2740618392345979</v>
      </c>
      <c r="E68" s="103"/>
      <c r="F68" s="104"/>
      <c r="G68" s="119">
        <v>1.3865509259259263E-3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>
      <c r="A69" s="108" t="s">
        <v>154</v>
      </c>
      <c r="B69" s="109" t="s">
        <v>357</v>
      </c>
      <c r="C69" s="123">
        <f t="shared" si="9"/>
        <v>1.3935185185185185E-4</v>
      </c>
      <c r="D69" s="110">
        <f t="shared" si="10"/>
        <v>0.63055897881754741</v>
      </c>
      <c r="E69" s="103"/>
      <c r="F69" s="104"/>
      <c r="G69" s="124">
        <v>1.3935185185185185E-4</v>
      </c>
      <c r="H69" s="103"/>
      <c r="I69" s="125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>
      <c r="A70" s="108" t="s">
        <v>156</v>
      </c>
      <c r="B70" s="109" t="s">
        <v>358</v>
      </c>
      <c r="C70" s="118">
        <f t="shared" si="9"/>
        <v>0.04</v>
      </c>
      <c r="D70" s="110">
        <f t="shared" si="10"/>
        <v>180.99766036490396</v>
      </c>
      <c r="E70" s="103"/>
      <c r="F70" s="104"/>
      <c r="G70" s="119">
        <v>0.04</v>
      </c>
      <c r="H70" s="103"/>
      <c r="I70" s="125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>
      <c r="A71" s="108" t="s">
        <v>183</v>
      </c>
      <c r="B71" s="109" t="s">
        <v>359</v>
      </c>
      <c r="C71" s="118">
        <f t="shared" si="9"/>
        <v>8.3333333333333328E-4</v>
      </c>
      <c r="D71" s="110">
        <f t="shared" si="10"/>
        <v>3.7707845909354991</v>
      </c>
      <c r="E71" s="103"/>
      <c r="F71" s="104"/>
      <c r="G71" s="119">
        <v>8.3333333333333328E-4</v>
      </c>
      <c r="H71" s="103"/>
      <c r="I71" s="125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>
      <c r="A72" s="212" t="s">
        <v>187</v>
      </c>
      <c r="B72" s="210"/>
      <c r="C72" s="120">
        <f t="shared" ref="C72:D72" si="11">SUM(C67:C71)</f>
        <v>4.5843032407407405E-2</v>
      </c>
      <c r="D72" s="117">
        <f t="shared" si="11"/>
        <v>207.43704024433029</v>
      </c>
      <c r="E72" s="103"/>
      <c r="F72" s="104"/>
      <c r="G72" s="107" t="s">
        <v>295</v>
      </c>
      <c r="H72" s="103"/>
      <c r="I72" s="125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>
      <c r="A73" s="206" t="s">
        <v>228</v>
      </c>
      <c r="B73" s="207"/>
      <c r="C73" s="207"/>
      <c r="D73" s="103"/>
      <c r="E73" s="103"/>
      <c r="F73" s="104"/>
      <c r="G73" s="107" t="s">
        <v>295</v>
      </c>
      <c r="H73" s="103"/>
      <c r="I73" s="125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>
      <c r="A74" s="211" t="s">
        <v>360</v>
      </c>
      <c r="B74" s="207"/>
      <c r="C74" s="207"/>
      <c r="D74" s="103"/>
      <c r="E74" s="103"/>
      <c r="F74" s="104"/>
      <c r="G74" s="107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>
      <c r="A75" s="112">
        <v>44200</v>
      </c>
      <c r="B75" s="113" t="s">
        <v>361</v>
      </c>
      <c r="C75" s="114" t="s">
        <v>192</v>
      </c>
      <c r="D75" s="114" t="s">
        <v>179</v>
      </c>
      <c r="E75" s="103"/>
      <c r="F75" s="104"/>
      <c r="G75" s="107" t="s">
        <v>295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>
      <c r="A76" s="108" t="s">
        <v>149</v>
      </c>
      <c r="B76" s="109" t="s">
        <v>362</v>
      </c>
      <c r="C76" s="118">
        <f t="shared" ref="C76:C78" si="12">G76</f>
        <v>7.4059259999999997E-4</v>
      </c>
      <c r="D76" s="110">
        <f t="shared" ref="D76:D78" si="13">C76*$C$29</f>
        <v>3.3511381970890293</v>
      </c>
      <c r="E76" s="103"/>
      <c r="F76" s="104"/>
      <c r="G76" s="119">
        <v>7.4059259999999997E-4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>
      <c r="A77" s="108" t="s">
        <v>151</v>
      </c>
      <c r="B77" s="109" t="s">
        <v>363</v>
      </c>
      <c r="C77" s="118">
        <f t="shared" si="12"/>
        <v>2.786E-4</v>
      </c>
      <c r="D77" s="110">
        <f t="shared" si="13"/>
        <v>1.2606487044415562</v>
      </c>
      <c r="E77" s="103"/>
      <c r="F77" s="104"/>
      <c r="G77" s="119">
        <v>2.786E-4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>
      <c r="A78" s="108" t="s">
        <v>154</v>
      </c>
      <c r="B78" s="109" t="s">
        <v>364</v>
      </c>
      <c r="C78" s="118">
        <f t="shared" si="12"/>
        <v>2.6530679999999997E-3</v>
      </c>
      <c r="D78" s="110">
        <f t="shared" si="13"/>
        <v>12.004977519724875</v>
      </c>
      <c r="E78" s="103"/>
      <c r="F78" s="104"/>
      <c r="G78" s="119">
        <v>2.6530679999999997E-3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>
      <c r="A79" s="212" t="s">
        <v>208</v>
      </c>
      <c r="B79" s="210"/>
      <c r="C79" s="120">
        <f t="shared" ref="C79:D79" si="14">SUM(C76:C78)</f>
        <v>3.6722605999999994E-3</v>
      </c>
      <c r="D79" s="117">
        <f t="shared" si="14"/>
        <v>16.616764421255461</v>
      </c>
      <c r="E79" s="103"/>
      <c r="F79" s="104"/>
      <c r="G79" s="126" t="s">
        <v>295</v>
      </c>
      <c r="H79" s="103"/>
      <c r="I79" s="125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>
      <c r="A80" s="211" t="s">
        <v>365</v>
      </c>
      <c r="B80" s="207"/>
      <c r="C80" s="207"/>
      <c r="D80" s="110"/>
      <c r="E80" s="103"/>
      <c r="F80" s="104"/>
      <c r="G80" s="126" t="s">
        <v>295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>
      <c r="A81" s="112">
        <v>44231</v>
      </c>
      <c r="B81" s="113" t="s">
        <v>229</v>
      </c>
      <c r="C81" s="114" t="s">
        <v>192</v>
      </c>
      <c r="D81" s="114" t="s">
        <v>179</v>
      </c>
      <c r="E81" s="103"/>
      <c r="F81" s="104"/>
      <c r="G81" s="126" t="s">
        <v>295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>
      <c r="A82" s="108" t="s">
        <v>149</v>
      </c>
      <c r="B82" s="109" t="s">
        <v>230</v>
      </c>
      <c r="C82" s="118">
        <f t="shared" ref="C82:C87" si="15">G82</f>
        <v>8.3333333333333329E-2</v>
      </c>
      <c r="D82" s="110">
        <f t="shared" ref="D82:D87" si="16">C82*$C$29</f>
        <v>377.0784590935499</v>
      </c>
      <c r="E82" s="103"/>
      <c r="F82" s="104"/>
      <c r="G82" s="119">
        <v>8.3333333333333329E-2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>
      <c r="A83" s="108" t="s">
        <v>151</v>
      </c>
      <c r="B83" s="109" t="s">
        <v>366</v>
      </c>
      <c r="C83" s="118">
        <f t="shared" si="15"/>
        <v>1.1499999999999998E-2</v>
      </c>
      <c r="D83" s="110">
        <f t="shared" si="16"/>
        <v>52.036827354909882</v>
      </c>
      <c r="E83" s="103"/>
      <c r="F83" s="104"/>
      <c r="G83" s="119">
        <v>1.1499999999999998E-2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>
      <c r="A84" s="108" t="s">
        <v>154</v>
      </c>
      <c r="B84" s="109" t="s">
        <v>367</v>
      </c>
      <c r="C84" s="118">
        <f t="shared" si="15"/>
        <v>2.0833333333333332E-4</v>
      </c>
      <c r="D84" s="110">
        <f t="shared" si="16"/>
        <v>0.94269614773387478</v>
      </c>
      <c r="E84" s="103"/>
      <c r="F84" s="104"/>
      <c r="G84" s="119">
        <v>2.0833333333333332E-4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>
      <c r="A85" s="108" t="s">
        <v>156</v>
      </c>
      <c r="B85" s="109" t="s">
        <v>368</v>
      </c>
      <c r="C85" s="118">
        <f t="shared" si="15"/>
        <v>2.7777777777777779E-3</v>
      </c>
      <c r="D85" s="110">
        <f t="shared" si="16"/>
        <v>12.569281969784999</v>
      </c>
      <c r="E85" s="103"/>
      <c r="F85" s="104"/>
      <c r="G85" s="119">
        <v>2.7777777777777779E-3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>
      <c r="A86" s="108" t="s">
        <v>183</v>
      </c>
      <c r="B86" s="109" t="s">
        <v>233</v>
      </c>
      <c r="C86" s="118">
        <f t="shared" si="15"/>
        <v>3.3333333333333331E-3</v>
      </c>
      <c r="D86" s="110">
        <f t="shared" si="16"/>
        <v>15.083138363741996</v>
      </c>
      <c r="E86" s="103"/>
      <c r="F86" s="104"/>
      <c r="G86" s="119">
        <v>3.3333333333333331E-3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>
      <c r="A87" s="109" t="s">
        <v>185</v>
      </c>
      <c r="B87" s="109" t="s">
        <v>369</v>
      </c>
      <c r="C87" s="118">
        <f t="shared" si="15"/>
        <v>9.722222222222223E-4</v>
      </c>
      <c r="D87" s="110">
        <f t="shared" si="16"/>
        <v>4.3992486894247493</v>
      </c>
      <c r="E87" s="103"/>
      <c r="F87" s="104"/>
      <c r="G87" s="119">
        <v>9.722222222222223E-4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>
      <c r="A88" s="212" t="s">
        <v>344</v>
      </c>
      <c r="B88" s="210"/>
      <c r="C88" s="120">
        <f t="shared" ref="C88:D88" si="17">SUM(C82:C87)</f>
        <v>0.10212499999999999</v>
      </c>
      <c r="D88" s="117">
        <f t="shared" si="17"/>
        <v>462.10965161914538</v>
      </c>
      <c r="E88" s="103"/>
      <c r="F88" s="104"/>
      <c r="G88" s="126" t="s">
        <v>295</v>
      </c>
      <c r="H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>
      <c r="A89" s="108" t="s">
        <v>204</v>
      </c>
      <c r="B89" s="109" t="s">
        <v>370</v>
      </c>
      <c r="C89" s="118">
        <f t="shared" ref="C89:C92" si="18">G89</f>
        <v>1.5863416666666665E-2</v>
      </c>
      <c r="D89" s="110">
        <f t="shared" ref="D89:D92" si="19">C89*$C$29</f>
        <v>71.781032551507252</v>
      </c>
      <c r="F89" s="104"/>
      <c r="G89" s="119">
        <v>1.5863416666666665E-2</v>
      </c>
      <c r="H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>
      <c r="A90" s="108" t="s">
        <v>206</v>
      </c>
      <c r="B90" s="109" t="s">
        <v>371</v>
      </c>
      <c r="C90" s="118">
        <f t="shared" si="18"/>
        <v>4.0645750000000008E-2</v>
      </c>
      <c r="D90" s="110">
        <f t="shared" si="19"/>
        <v>183.91964134441992</v>
      </c>
      <c r="F90" s="104"/>
      <c r="G90" s="119">
        <v>4.0645750000000008E-2</v>
      </c>
      <c r="H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>
      <c r="A91" s="108" t="s">
        <v>346</v>
      </c>
      <c r="B91" s="109" t="s">
        <v>372</v>
      </c>
      <c r="C91" s="118">
        <f t="shared" si="18"/>
        <v>4.6817196846064809E-3</v>
      </c>
      <c r="D91" s="110">
        <f t="shared" si="19"/>
        <v>21.184507734952227</v>
      </c>
      <c r="E91" s="103"/>
      <c r="F91" s="104"/>
      <c r="G91" s="119">
        <v>4.6817196846064809E-3</v>
      </c>
      <c r="H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>
      <c r="A92" s="108" t="s">
        <v>373</v>
      </c>
      <c r="B92" s="109" t="s">
        <v>374</v>
      </c>
      <c r="C92" s="118">
        <f t="shared" si="18"/>
        <v>3.7502961377499993E-4</v>
      </c>
      <c r="D92" s="110">
        <f t="shared" si="19"/>
        <v>1.6969870665207136</v>
      </c>
      <c r="E92" s="103"/>
      <c r="F92" s="104"/>
      <c r="G92" s="119">
        <v>3.7502961377499993E-4</v>
      </c>
      <c r="H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>
      <c r="A93" s="212" t="s">
        <v>208</v>
      </c>
      <c r="B93" s="210"/>
      <c r="C93" s="120">
        <f>SUM(C88:C92)</f>
        <v>0.16369091596504814</v>
      </c>
      <c r="D93" s="117">
        <f>SUM(D89:D92)</f>
        <v>278.58216869740011</v>
      </c>
      <c r="E93" s="103"/>
      <c r="F93" s="104"/>
      <c r="G93" s="107" t="s">
        <v>295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>
      <c r="A94" s="206" t="s">
        <v>236</v>
      </c>
      <c r="B94" s="207"/>
      <c r="C94" s="207"/>
      <c r="D94" s="103"/>
      <c r="E94" s="103"/>
      <c r="F94" s="104"/>
      <c r="G94" s="107" t="s">
        <v>295</v>
      </c>
      <c r="I94" s="103"/>
      <c r="J94" s="107" t="s">
        <v>375</v>
      </c>
      <c r="K94" s="116">
        <v>36.635818209999996</v>
      </c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>
      <c r="A95" s="114">
        <v>5</v>
      </c>
      <c r="B95" s="113" t="s">
        <v>237</v>
      </c>
      <c r="C95" s="114" t="s">
        <v>179</v>
      </c>
      <c r="D95" s="103"/>
      <c r="E95" s="103"/>
      <c r="F95" s="104"/>
      <c r="G95" s="107" t="s">
        <v>295</v>
      </c>
      <c r="I95" s="103"/>
      <c r="J95" s="107" t="s">
        <v>376</v>
      </c>
      <c r="K95" s="116">
        <v>39.552484880000002</v>
      </c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>
      <c r="A96" s="108" t="s">
        <v>149</v>
      </c>
      <c r="B96" s="109" t="s">
        <v>238</v>
      </c>
      <c r="C96" s="110">
        <f>$K$94</f>
        <v>36.635818209999996</v>
      </c>
      <c r="D96" s="103"/>
      <c r="E96" s="103"/>
      <c r="F96" s="104"/>
      <c r="G96" s="107" t="s">
        <v>295</v>
      </c>
      <c r="I96" s="103"/>
      <c r="J96" s="107" t="s">
        <v>377</v>
      </c>
      <c r="K96" s="116">
        <v>68.563318210000006</v>
      </c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>
      <c r="A97" s="108" t="s">
        <v>151</v>
      </c>
      <c r="B97" s="109" t="s">
        <v>378</v>
      </c>
      <c r="C97" s="110">
        <v>0</v>
      </c>
      <c r="D97" s="103"/>
      <c r="E97" s="103"/>
      <c r="F97" s="104"/>
      <c r="G97" s="107" t="s">
        <v>295</v>
      </c>
      <c r="I97" s="103"/>
      <c r="J97" s="107" t="s">
        <v>379</v>
      </c>
      <c r="K97" s="116">
        <v>65.646651539999993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>
      <c r="A98" s="109" t="s">
        <v>154</v>
      </c>
      <c r="B98" s="109" t="s">
        <v>380</v>
      </c>
      <c r="C98" s="110">
        <v>0</v>
      </c>
      <c r="D98" s="103"/>
      <c r="E98" s="103"/>
      <c r="F98" s="104"/>
      <c r="G98" s="107" t="s">
        <v>295</v>
      </c>
      <c r="I98" s="127" t="s">
        <v>381</v>
      </c>
      <c r="J98" s="107" t="s">
        <v>382</v>
      </c>
      <c r="K98" s="116">
        <v>1.148368056</v>
      </c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>
      <c r="A99" s="109" t="s">
        <v>156</v>
      </c>
      <c r="B99" s="109" t="s">
        <v>383</v>
      </c>
      <c r="C99" s="110">
        <v>0</v>
      </c>
      <c r="D99" s="103"/>
      <c r="E99" s="103"/>
      <c r="F99" s="104"/>
      <c r="G99" s="107" t="s">
        <v>295</v>
      </c>
      <c r="I99" s="127" t="s">
        <v>381</v>
      </c>
      <c r="J99" s="107" t="s">
        <v>384</v>
      </c>
      <c r="K99" s="116">
        <v>1.03125</v>
      </c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>
      <c r="A100" s="109" t="s">
        <v>183</v>
      </c>
      <c r="B100" s="109" t="s">
        <v>463</v>
      </c>
      <c r="C100" s="110">
        <v>0</v>
      </c>
      <c r="D100" s="103"/>
      <c r="E100" s="103"/>
      <c r="F100" s="104"/>
      <c r="G100" s="107" t="s">
        <v>295</v>
      </c>
      <c r="I100" s="127" t="s">
        <v>385</v>
      </c>
      <c r="J100" s="107" t="s">
        <v>386</v>
      </c>
      <c r="K100" s="116">
        <v>2.5820833329999999</v>
      </c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>
      <c r="A101" s="109" t="s">
        <v>185</v>
      </c>
      <c r="B101" s="109" t="s">
        <v>387</v>
      </c>
      <c r="C101" s="110">
        <v>0</v>
      </c>
      <c r="D101" s="103"/>
      <c r="E101" s="103"/>
      <c r="F101" s="104"/>
      <c r="G101" s="107" t="s">
        <v>295</v>
      </c>
      <c r="I101" s="127" t="s">
        <v>385</v>
      </c>
      <c r="J101" s="107" t="s">
        <v>388</v>
      </c>
      <c r="K101" s="116">
        <v>17.564887500000001</v>
      </c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>
      <c r="A102" s="212" t="s">
        <v>208</v>
      </c>
      <c r="B102" s="210"/>
      <c r="C102" s="117">
        <f>SUM(C96:C101)</f>
        <v>36.635818209999996</v>
      </c>
      <c r="D102" s="103"/>
      <c r="E102" s="103"/>
      <c r="F102" s="104"/>
      <c r="G102" s="107" t="s">
        <v>295</v>
      </c>
      <c r="I102" s="127" t="s">
        <v>381</v>
      </c>
      <c r="J102" s="107" t="s">
        <v>389</v>
      </c>
      <c r="K102" s="116">
        <v>1.291041667</v>
      </c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>
      <c r="A103" s="206" t="s">
        <v>239</v>
      </c>
      <c r="B103" s="207"/>
      <c r="C103" s="207"/>
      <c r="D103" s="103"/>
      <c r="E103" s="103"/>
      <c r="F103" s="104"/>
      <c r="G103" s="107" t="s">
        <v>295</v>
      </c>
      <c r="I103" s="127" t="s">
        <v>381</v>
      </c>
      <c r="J103" s="107" t="s">
        <v>390</v>
      </c>
      <c r="K103" s="116">
        <v>8.7824437500000005</v>
      </c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>
      <c r="A104" s="114">
        <v>6</v>
      </c>
      <c r="B104" s="113" t="s">
        <v>240</v>
      </c>
      <c r="C104" s="114" t="s">
        <v>192</v>
      </c>
      <c r="D104" s="114" t="s">
        <v>179</v>
      </c>
      <c r="E104" s="103"/>
      <c r="F104" s="104"/>
      <c r="G104" s="107" t="s">
        <v>295</v>
      </c>
      <c r="I104" s="103"/>
      <c r="J104" s="107" t="s">
        <v>391</v>
      </c>
      <c r="K104" s="116">
        <v>294.367481</v>
      </c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>
      <c r="A105" s="108" t="s">
        <v>149</v>
      </c>
      <c r="B105" s="109" t="s">
        <v>241</v>
      </c>
      <c r="C105" s="118">
        <f t="shared" ref="C105:C106" si="20">G105</f>
        <v>7.8094818180000003E-3</v>
      </c>
      <c r="D105" s="110">
        <f>C105*$C$120</f>
        <v>61.570391340920452</v>
      </c>
      <c r="E105" s="103"/>
      <c r="F105" s="104"/>
      <c r="G105" s="119">
        <v>7.8094818180000003E-3</v>
      </c>
      <c r="I105" s="103"/>
      <c r="J105" s="107" t="s">
        <v>392</v>
      </c>
      <c r="K105" s="116">
        <v>380.60990240000001</v>
      </c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>
      <c r="A106" s="108" t="s">
        <v>151</v>
      </c>
      <c r="B106" s="109" t="s">
        <v>242</v>
      </c>
      <c r="C106" s="118">
        <f t="shared" si="20"/>
        <v>6.336754545E-3</v>
      </c>
      <c r="D106" s="110">
        <f>C106*(D105+$C$120)</f>
        <v>50.349483626319049</v>
      </c>
      <c r="E106" s="103"/>
      <c r="F106" s="104"/>
      <c r="G106" s="119">
        <v>6.336754545E-3</v>
      </c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>
      <c r="A107" s="108" t="s">
        <v>154</v>
      </c>
      <c r="B107" s="109" t="s">
        <v>243</v>
      </c>
      <c r="C107" s="118">
        <f t="shared" ref="C107:D107" si="21">SUM(C108:C111)</f>
        <v>8.6499999999999994E-2</v>
      </c>
      <c r="D107" s="110">
        <f t="shared" si="21"/>
        <v>757.14494368987255</v>
      </c>
      <c r="E107" s="103"/>
      <c r="F107" s="104"/>
      <c r="G107" s="126" t="s">
        <v>295</v>
      </c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>
      <c r="A108" s="108" t="s">
        <v>393</v>
      </c>
      <c r="B108" s="109" t="s">
        <v>394</v>
      </c>
      <c r="C108" s="118">
        <f t="shared" ref="C108:C111" si="22">G108</f>
        <v>6.4999999999999997E-3</v>
      </c>
      <c r="D108" s="110">
        <f t="shared" ref="D108:D111" si="23">C108*$C$122</f>
        <v>56.895284785944177</v>
      </c>
      <c r="E108" s="103"/>
      <c r="F108" s="104"/>
      <c r="G108" s="119">
        <v>6.4999999999999997E-3</v>
      </c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>
      <c r="A109" s="108" t="s">
        <v>395</v>
      </c>
      <c r="B109" s="109" t="s">
        <v>396</v>
      </c>
      <c r="C109" s="118">
        <f t="shared" si="22"/>
        <v>0.03</v>
      </c>
      <c r="D109" s="110">
        <f t="shared" si="23"/>
        <v>262.59362208897312</v>
      </c>
      <c r="E109" s="103"/>
      <c r="F109" s="104"/>
      <c r="G109" s="119">
        <v>0.03</v>
      </c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>
      <c r="A110" s="108" t="s">
        <v>397</v>
      </c>
      <c r="B110" s="109" t="s">
        <v>398</v>
      </c>
      <c r="C110" s="118">
        <f t="shared" si="22"/>
        <v>0.05</v>
      </c>
      <c r="D110" s="110">
        <f t="shared" si="23"/>
        <v>437.65603681495526</v>
      </c>
      <c r="E110" s="103"/>
      <c r="F110" s="104"/>
      <c r="G110" s="119">
        <v>0.05</v>
      </c>
      <c r="H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>
      <c r="A111" s="108" t="s">
        <v>399</v>
      </c>
      <c r="B111" s="109" t="s">
        <v>198</v>
      </c>
      <c r="C111" s="118">
        <f t="shared" si="22"/>
        <v>0</v>
      </c>
      <c r="D111" s="110">
        <f t="shared" si="23"/>
        <v>0</v>
      </c>
      <c r="E111" s="103"/>
      <c r="F111" s="104"/>
      <c r="G111" s="119">
        <v>0</v>
      </c>
      <c r="H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>
      <c r="A112" s="212" t="s">
        <v>208</v>
      </c>
      <c r="B112" s="210"/>
      <c r="C112" s="120">
        <f>((1+C105)*(1+C106)/(1-C107))-1</f>
        <v>0.11023067666382502</v>
      </c>
      <c r="D112" s="117">
        <f>SUM(D105:D107)</f>
        <v>869.06481865711203</v>
      </c>
      <c r="E112" s="103"/>
      <c r="F112" s="104"/>
      <c r="G112" s="107" t="s">
        <v>295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>
      <c r="A113" s="206" t="s">
        <v>244</v>
      </c>
      <c r="B113" s="207"/>
      <c r="C113" s="207"/>
      <c r="D113" s="103"/>
      <c r="E113" s="103"/>
      <c r="F113" s="104"/>
      <c r="G113" s="107" t="s">
        <v>295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>
      <c r="A114" s="114"/>
      <c r="B114" s="113" t="s">
        <v>245</v>
      </c>
      <c r="C114" s="114" t="s">
        <v>179</v>
      </c>
      <c r="D114" s="103"/>
      <c r="E114" s="103"/>
      <c r="F114" s="104"/>
      <c r="G114" s="107" t="s">
        <v>295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>
      <c r="A115" s="108" t="s">
        <v>149</v>
      </c>
      <c r="B115" s="109" t="s">
        <v>177</v>
      </c>
      <c r="C115" s="110">
        <f>C26</f>
        <v>4041.3564681090907</v>
      </c>
      <c r="D115" s="103"/>
      <c r="E115" s="103"/>
      <c r="F115" s="104"/>
      <c r="G115" s="107" t="s">
        <v>295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>
      <c r="A116" s="108" t="s">
        <v>151</v>
      </c>
      <c r="B116" s="109" t="s">
        <v>188</v>
      </c>
      <c r="C116" s="110">
        <f>C64</f>
        <v>3320.0444223811714</v>
      </c>
      <c r="D116" s="103"/>
      <c r="E116" s="103"/>
      <c r="F116" s="104"/>
      <c r="G116" s="107" t="s">
        <v>295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>
      <c r="A117" s="108" t="s">
        <v>154</v>
      </c>
      <c r="B117" s="109" t="s">
        <v>221</v>
      </c>
      <c r="C117" s="110">
        <f>D72</f>
        <v>207.43704024433029</v>
      </c>
      <c r="D117" s="103"/>
      <c r="E117" s="103"/>
      <c r="F117" s="104"/>
      <c r="G117" s="107" t="s">
        <v>295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>
      <c r="A118" s="108" t="s">
        <v>156</v>
      </c>
      <c r="B118" s="109" t="s">
        <v>228</v>
      </c>
      <c r="C118" s="110">
        <f>D93</f>
        <v>278.58216869740011</v>
      </c>
      <c r="D118" s="103"/>
      <c r="E118" s="103"/>
      <c r="F118" s="104"/>
      <c r="G118" s="107" t="s">
        <v>295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>
      <c r="A119" s="108" t="s">
        <v>183</v>
      </c>
      <c r="B119" s="109" t="s">
        <v>236</v>
      </c>
      <c r="C119" s="110">
        <f>C102</f>
        <v>36.635818209999996</v>
      </c>
      <c r="D119" s="103"/>
      <c r="E119" s="103"/>
      <c r="F119" s="104"/>
      <c r="G119" s="107" t="s">
        <v>295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6.5" customHeight="1">
      <c r="A120" s="212" t="s">
        <v>246</v>
      </c>
      <c r="B120" s="210"/>
      <c r="C120" s="117">
        <f>SUM(C115:C119)</f>
        <v>7884.0559176419929</v>
      </c>
      <c r="D120" s="103"/>
      <c r="E120" s="103"/>
      <c r="F120" s="104"/>
      <c r="G120" s="107" t="s">
        <v>295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>
      <c r="A121" s="108" t="s">
        <v>185</v>
      </c>
      <c r="B121" s="109" t="s">
        <v>247</v>
      </c>
      <c r="C121" s="110">
        <f>D112</f>
        <v>869.06481865711203</v>
      </c>
      <c r="D121" s="103"/>
      <c r="E121" s="103"/>
      <c r="F121" s="104"/>
      <c r="G121" s="107" t="s">
        <v>295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6.5" customHeight="1">
      <c r="A122" s="212" t="s">
        <v>248</v>
      </c>
      <c r="B122" s="210"/>
      <c r="C122" s="117">
        <f>(C120+D105+D106)/(1-C107)</f>
        <v>8753.1207362991045</v>
      </c>
      <c r="D122" s="128"/>
      <c r="E122" s="103"/>
      <c r="F122" s="104"/>
      <c r="G122" s="107" t="s">
        <v>295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>
      <c r="A123" s="103"/>
      <c r="B123" s="129"/>
      <c r="C123" s="103"/>
      <c r="D123" s="103"/>
      <c r="E123" s="103"/>
      <c r="F123" s="104"/>
      <c r="G123" s="104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>
      <c r="A124" s="103"/>
      <c r="B124" s="129"/>
      <c r="C124" s="103"/>
      <c r="D124" s="103"/>
      <c r="E124" s="103"/>
      <c r="F124" s="104"/>
      <c r="G124" s="104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>
      <c r="A125" s="103"/>
      <c r="B125" s="129"/>
      <c r="C125" s="103"/>
      <c r="D125" s="103"/>
      <c r="E125" s="103"/>
      <c r="F125" s="104"/>
      <c r="G125" s="104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>
      <c r="A126" s="103"/>
      <c r="B126" s="129"/>
      <c r="C126" s="103"/>
      <c r="D126" s="103"/>
      <c r="E126" s="103"/>
      <c r="F126" s="104"/>
      <c r="G126" s="10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>
      <c r="A127" s="103"/>
      <c r="B127" s="129"/>
      <c r="C127" s="103"/>
      <c r="D127" s="103"/>
      <c r="E127" s="103"/>
      <c r="F127" s="104"/>
      <c r="G127" s="104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>
      <c r="A128" s="103"/>
      <c r="B128" s="129"/>
      <c r="C128" s="103"/>
      <c r="D128" s="103"/>
      <c r="E128" s="103"/>
      <c r="F128" s="104"/>
      <c r="G128" s="104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>
      <c r="A129" s="103"/>
      <c r="B129" s="129"/>
      <c r="C129" s="103"/>
      <c r="D129" s="103"/>
      <c r="E129" s="103"/>
      <c r="F129" s="104"/>
      <c r="G129" s="104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>
      <c r="A130" s="103"/>
      <c r="B130" s="129"/>
      <c r="C130" s="103"/>
      <c r="D130" s="103"/>
      <c r="E130" s="103"/>
      <c r="F130" s="104"/>
      <c r="G130" s="104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>
      <c r="A131" s="103"/>
      <c r="B131" s="129"/>
      <c r="C131" s="103"/>
      <c r="D131" s="103"/>
      <c r="E131" s="103"/>
      <c r="F131" s="104"/>
      <c r="G131" s="104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>
      <c r="A132" s="103"/>
      <c r="B132" s="129"/>
      <c r="C132" s="103"/>
      <c r="D132" s="103"/>
      <c r="E132" s="103"/>
      <c r="F132" s="104"/>
      <c r="G132" s="104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>
      <c r="A133" s="103"/>
      <c r="B133" s="129"/>
      <c r="C133" s="103"/>
      <c r="D133" s="103"/>
      <c r="E133" s="103"/>
      <c r="F133" s="104"/>
      <c r="G133" s="104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>
      <c r="A134" s="103"/>
      <c r="B134" s="129"/>
      <c r="C134" s="103"/>
      <c r="D134" s="103"/>
      <c r="E134" s="103"/>
      <c r="F134" s="104"/>
      <c r="G134" s="104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>
      <c r="A135" s="103"/>
      <c r="B135" s="129"/>
      <c r="C135" s="103"/>
      <c r="D135" s="103"/>
      <c r="E135" s="103"/>
      <c r="F135" s="104"/>
      <c r="G135" s="104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>
      <c r="A136" s="103"/>
      <c r="B136" s="129"/>
      <c r="C136" s="103"/>
      <c r="D136" s="103"/>
      <c r="E136" s="103"/>
      <c r="F136" s="104"/>
      <c r="G136" s="104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>
      <c r="A137" s="103"/>
      <c r="B137" s="129"/>
      <c r="C137" s="103"/>
      <c r="D137" s="103"/>
      <c r="E137" s="103"/>
      <c r="F137" s="104"/>
      <c r="G137" s="104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>
      <c r="A138" s="103"/>
      <c r="B138" s="129"/>
      <c r="C138" s="103"/>
      <c r="D138" s="103"/>
      <c r="E138" s="103"/>
      <c r="F138" s="104"/>
      <c r="G138" s="104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>
      <c r="A139" s="103"/>
      <c r="B139" s="129"/>
      <c r="C139" s="103"/>
      <c r="D139" s="103"/>
      <c r="E139" s="103"/>
      <c r="F139" s="104"/>
      <c r="G139" s="104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>
      <c r="A140" s="103"/>
      <c r="B140" s="129"/>
      <c r="C140" s="103"/>
      <c r="D140" s="103"/>
      <c r="E140" s="103"/>
      <c r="F140" s="104"/>
      <c r="G140" s="104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>
      <c r="A141" s="103"/>
      <c r="B141" s="129"/>
      <c r="C141" s="103"/>
      <c r="D141" s="103"/>
      <c r="E141" s="103"/>
      <c r="F141" s="104"/>
      <c r="G141" s="104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>
      <c r="A142" s="103"/>
      <c r="B142" s="129"/>
      <c r="C142" s="103"/>
      <c r="D142" s="103"/>
      <c r="E142" s="103"/>
      <c r="F142" s="104"/>
      <c r="G142" s="104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>
      <c r="A143" s="103"/>
      <c r="B143" s="129"/>
      <c r="C143" s="103"/>
      <c r="D143" s="103"/>
      <c r="E143" s="103"/>
      <c r="F143" s="104"/>
      <c r="G143" s="104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>
      <c r="A144" s="103"/>
      <c r="B144" s="129"/>
      <c r="C144" s="103"/>
      <c r="D144" s="103"/>
      <c r="E144" s="103"/>
      <c r="F144" s="104"/>
      <c r="G144" s="104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>
      <c r="A145" s="103"/>
      <c r="B145" s="129"/>
      <c r="C145" s="103"/>
      <c r="D145" s="103"/>
      <c r="E145" s="103"/>
      <c r="F145" s="104"/>
      <c r="G145" s="104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>
      <c r="A146" s="103"/>
      <c r="B146" s="129"/>
      <c r="C146" s="103"/>
      <c r="D146" s="103"/>
      <c r="E146" s="103"/>
      <c r="F146" s="104"/>
      <c r="G146" s="104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>
      <c r="A147" s="103"/>
      <c r="B147" s="129"/>
      <c r="C147" s="103"/>
      <c r="D147" s="103"/>
      <c r="E147" s="103"/>
      <c r="F147" s="104"/>
      <c r="G147" s="104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>
      <c r="A148" s="103"/>
      <c r="B148" s="129"/>
      <c r="C148" s="103"/>
      <c r="D148" s="103"/>
      <c r="E148" s="103"/>
      <c r="F148" s="104"/>
      <c r="G148" s="104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>
      <c r="A149" s="103"/>
      <c r="B149" s="129"/>
      <c r="C149" s="103"/>
      <c r="D149" s="103"/>
      <c r="E149" s="103"/>
      <c r="F149" s="104"/>
      <c r="G149" s="104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>
      <c r="A150" s="103"/>
      <c r="B150" s="129"/>
      <c r="C150" s="103"/>
      <c r="D150" s="103"/>
      <c r="E150" s="103"/>
      <c r="F150" s="104"/>
      <c r="G150" s="104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>
      <c r="A151" s="103"/>
      <c r="B151" s="129"/>
      <c r="C151" s="103"/>
      <c r="D151" s="103"/>
      <c r="E151" s="103"/>
      <c r="F151" s="104"/>
      <c r="G151" s="104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>
      <c r="A152" s="103"/>
      <c r="B152" s="129"/>
      <c r="C152" s="103"/>
      <c r="D152" s="103"/>
      <c r="E152" s="103"/>
      <c r="F152" s="104"/>
      <c r="G152" s="104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>
      <c r="A153" s="103"/>
      <c r="B153" s="129"/>
      <c r="C153" s="103"/>
      <c r="D153" s="103"/>
      <c r="E153" s="103"/>
      <c r="F153" s="104"/>
      <c r="G153" s="104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>
      <c r="A154" s="103"/>
      <c r="B154" s="129"/>
      <c r="C154" s="103"/>
      <c r="D154" s="103"/>
      <c r="E154" s="103"/>
      <c r="F154" s="104"/>
      <c r="G154" s="104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>
      <c r="A155" s="103"/>
      <c r="B155" s="129"/>
      <c r="C155" s="103"/>
      <c r="D155" s="103"/>
      <c r="E155" s="103"/>
      <c r="F155" s="104"/>
      <c r="G155" s="104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>
      <c r="A156" s="103"/>
      <c r="B156" s="129"/>
      <c r="C156" s="103"/>
      <c r="D156" s="103"/>
      <c r="E156" s="103"/>
      <c r="F156" s="104"/>
      <c r="G156" s="104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>
      <c r="A157" s="103"/>
      <c r="B157" s="129"/>
      <c r="C157" s="103"/>
      <c r="D157" s="103"/>
      <c r="E157" s="103"/>
      <c r="F157" s="104"/>
      <c r="G157" s="104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>
      <c r="A158" s="103"/>
      <c r="B158" s="129"/>
      <c r="C158" s="103"/>
      <c r="D158" s="103"/>
      <c r="E158" s="103"/>
      <c r="F158" s="104"/>
      <c r="G158" s="104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>
      <c r="A159" s="103"/>
      <c r="B159" s="129"/>
      <c r="C159" s="103"/>
      <c r="D159" s="103"/>
      <c r="E159" s="103"/>
      <c r="F159" s="104"/>
      <c r="G159" s="104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>
      <c r="A160" s="103"/>
      <c r="B160" s="129"/>
      <c r="C160" s="103"/>
      <c r="D160" s="103"/>
      <c r="E160" s="103"/>
      <c r="F160" s="104"/>
      <c r="G160" s="104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>
      <c r="A161" s="103"/>
      <c r="B161" s="129"/>
      <c r="C161" s="103"/>
      <c r="D161" s="103"/>
      <c r="E161" s="103"/>
      <c r="F161" s="104"/>
      <c r="G161" s="104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>
      <c r="A162" s="103"/>
      <c r="B162" s="129"/>
      <c r="C162" s="103"/>
      <c r="D162" s="103"/>
      <c r="E162" s="103"/>
      <c r="F162" s="104"/>
      <c r="G162" s="104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>
      <c r="A163" s="103"/>
      <c r="B163" s="129"/>
      <c r="C163" s="103"/>
      <c r="D163" s="103"/>
      <c r="E163" s="103"/>
      <c r="F163" s="104"/>
      <c r="G163" s="104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>
      <c r="A164" s="103"/>
      <c r="B164" s="129"/>
      <c r="C164" s="103"/>
      <c r="D164" s="103"/>
      <c r="E164" s="103"/>
      <c r="F164" s="104"/>
      <c r="G164" s="104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>
      <c r="A165" s="103"/>
      <c r="B165" s="129"/>
      <c r="C165" s="103"/>
      <c r="D165" s="103"/>
      <c r="E165" s="103"/>
      <c r="F165" s="104"/>
      <c r="G165" s="104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>
      <c r="A166" s="103"/>
      <c r="B166" s="129"/>
      <c r="C166" s="103"/>
      <c r="D166" s="103"/>
      <c r="E166" s="103"/>
      <c r="F166" s="104"/>
      <c r="G166" s="104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>
      <c r="A167" s="103"/>
      <c r="B167" s="129"/>
      <c r="C167" s="103"/>
      <c r="D167" s="103"/>
      <c r="E167" s="103"/>
      <c r="F167" s="104"/>
      <c r="G167" s="104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>
      <c r="A168" s="103"/>
      <c r="B168" s="129"/>
      <c r="C168" s="103"/>
      <c r="D168" s="103"/>
      <c r="E168" s="103"/>
      <c r="F168" s="104"/>
      <c r="G168" s="104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>
      <c r="A169" s="103"/>
      <c r="B169" s="129"/>
      <c r="C169" s="103"/>
      <c r="D169" s="103"/>
      <c r="E169" s="103"/>
      <c r="F169" s="104"/>
      <c r="G169" s="104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>
      <c r="A170" s="103"/>
      <c r="B170" s="129"/>
      <c r="C170" s="103"/>
      <c r="D170" s="103"/>
      <c r="E170" s="103"/>
      <c r="F170" s="104"/>
      <c r="G170" s="104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>
      <c r="A171" s="103"/>
      <c r="B171" s="129"/>
      <c r="C171" s="103"/>
      <c r="D171" s="103"/>
      <c r="E171" s="103"/>
      <c r="F171" s="104"/>
      <c r="G171" s="104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>
      <c r="A172" s="103"/>
      <c r="B172" s="129"/>
      <c r="C172" s="103"/>
      <c r="D172" s="103"/>
      <c r="E172" s="103"/>
      <c r="F172" s="104"/>
      <c r="G172" s="104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>
      <c r="A173" s="103"/>
      <c r="B173" s="129"/>
      <c r="C173" s="103"/>
      <c r="D173" s="103"/>
      <c r="E173" s="103"/>
      <c r="F173" s="104"/>
      <c r="G173" s="104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>
      <c r="A174" s="103"/>
      <c r="B174" s="129"/>
      <c r="C174" s="103"/>
      <c r="D174" s="103"/>
      <c r="E174" s="103"/>
      <c r="F174" s="104"/>
      <c r="G174" s="104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>
      <c r="A175" s="103"/>
      <c r="B175" s="129"/>
      <c r="C175" s="103"/>
      <c r="D175" s="103"/>
      <c r="E175" s="103"/>
      <c r="F175" s="104"/>
      <c r="G175" s="104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>
      <c r="A176" s="103"/>
      <c r="B176" s="129"/>
      <c r="C176" s="103"/>
      <c r="D176" s="103"/>
      <c r="E176" s="103"/>
      <c r="F176" s="104"/>
      <c r="G176" s="104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>
      <c r="A177" s="103"/>
      <c r="B177" s="129"/>
      <c r="C177" s="103"/>
      <c r="D177" s="103"/>
      <c r="E177" s="103"/>
      <c r="F177" s="104"/>
      <c r="G177" s="104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>
      <c r="A178" s="103"/>
      <c r="B178" s="129"/>
      <c r="C178" s="103"/>
      <c r="D178" s="103"/>
      <c r="E178" s="103"/>
      <c r="F178" s="104"/>
      <c r="G178" s="104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>
      <c r="A179" s="103"/>
      <c r="B179" s="129"/>
      <c r="C179" s="103"/>
      <c r="D179" s="103"/>
      <c r="E179" s="103"/>
      <c r="F179" s="104"/>
      <c r="G179" s="104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>
      <c r="A180" s="103"/>
      <c r="B180" s="129"/>
      <c r="C180" s="103"/>
      <c r="D180" s="103"/>
      <c r="E180" s="103"/>
      <c r="F180" s="104"/>
      <c r="G180" s="104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>
      <c r="A181" s="103"/>
      <c r="B181" s="129"/>
      <c r="C181" s="103"/>
      <c r="D181" s="103"/>
      <c r="E181" s="103"/>
      <c r="F181" s="104"/>
      <c r="G181" s="104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>
      <c r="A182" s="103"/>
      <c r="B182" s="129"/>
      <c r="C182" s="103"/>
      <c r="D182" s="103"/>
      <c r="E182" s="103"/>
      <c r="F182" s="104"/>
      <c r="G182" s="104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>
      <c r="A183" s="103"/>
      <c r="B183" s="129"/>
      <c r="C183" s="103"/>
      <c r="D183" s="103"/>
      <c r="E183" s="103"/>
      <c r="F183" s="104"/>
      <c r="G183" s="104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>
      <c r="A184" s="103"/>
      <c r="B184" s="129"/>
      <c r="C184" s="103"/>
      <c r="D184" s="103"/>
      <c r="E184" s="103"/>
      <c r="F184" s="104"/>
      <c r="G184" s="104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>
      <c r="A185" s="103"/>
      <c r="B185" s="129"/>
      <c r="C185" s="103"/>
      <c r="D185" s="103"/>
      <c r="E185" s="103"/>
      <c r="F185" s="104"/>
      <c r="G185" s="104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>
      <c r="A186" s="103"/>
      <c r="B186" s="129"/>
      <c r="C186" s="103"/>
      <c r="D186" s="103"/>
      <c r="E186" s="103"/>
      <c r="F186" s="104"/>
      <c r="G186" s="104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>
      <c r="A187" s="103"/>
      <c r="B187" s="129"/>
      <c r="C187" s="103"/>
      <c r="D187" s="103"/>
      <c r="E187" s="103"/>
      <c r="F187" s="104"/>
      <c r="G187" s="104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>
      <c r="A188" s="103"/>
      <c r="B188" s="129"/>
      <c r="C188" s="103"/>
      <c r="D188" s="103"/>
      <c r="E188" s="103"/>
      <c r="F188" s="104"/>
      <c r="G188" s="104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>
      <c r="A189" s="103"/>
      <c r="B189" s="129"/>
      <c r="C189" s="103"/>
      <c r="D189" s="103"/>
      <c r="E189" s="103"/>
      <c r="F189" s="104"/>
      <c r="G189" s="104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>
      <c r="A190" s="103"/>
      <c r="B190" s="129"/>
      <c r="C190" s="103"/>
      <c r="D190" s="103"/>
      <c r="E190" s="103"/>
      <c r="F190" s="104"/>
      <c r="G190" s="104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>
      <c r="A191" s="103"/>
      <c r="B191" s="129"/>
      <c r="C191" s="103"/>
      <c r="D191" s="103"/>
      <c r="E191" s="103"/>
      <c r="F191" s="104"/>
      <c r="G191" s="104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>
      <c r="A192" s="103"/>
      <c r="B192" s="129"/>
      <c r="C192" s="103"/>
      <c r="D192" s="103"/>
      <c r="E192" s="103"/>
      <c r="F192" s="104"/>
      <c r="G192" s="104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>
      <c r="A193" s="103"/>
      <c r="B193" s="129"/>
      <c r="C193" s="103"/>
      <c r="D193" s="103"/>
      <c r="E193" s="103"/>
      <c r="F193" s="104"/>
      <c r="G193" s="104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>
      <c r="A194" s="103"/>
      <c r="B194" s="129"/>
      <c r="C194" s="103"/>
      <c r="D194" s="103"/>
      <c r="E194" s="103"/>
      <c r="F194" s="104"/>
      <c r="G194" s="104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>
      <c r="A195" s="103"/>
      <c r="B195" s="129"/>
      <c r="C195" s="103"/>
      <c r="D195" s="103"/>
      <c r="E195" s="103"/>
      <c r="F195" s="104"/>
      <c r="G195" s="104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>
      <c r="A196" s="103"/>
      <c r="B196" s="129"/>
      <c r="C196" s="103"/>
      <c r="D196" s="103"/>
      <c r="E196" s="103"/>
      <c r="F196" s="104"/>
      <c r="G196" s="104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>
      <c r="A197" s="103"/>
      <c r="B197" s="129"/>
      <c r="C197" s="103"/>
      <c r="D197" s="103"/>
      <c r="E197" s="103"/>
      <c r="F197" s="104"/>
      <c r="G197" s="104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>
      <c r="A198" s="103"/>
      <c r="B198" s="129"/>
      <c r="C198" s="103"/>
      <c r="D198" s="103"/>
      <c r="E198" s="103"/>
      <c r="F198" s="104"/>
      <c r="G198" s="104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>
      <c r="A199" s="103"/>
      <c r="B199" s="129"/>
      <c r="C199" s="103"/>
      <c r="D199" s="103"/>
      <c r="E199" s="103"/>
      <c r="F199" s="104"/>
      <c r="G199" s="104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>
      <c r="A200" s="103"/>
      <c r="B200" s="129"/>
      <c r="C200" s="103"/>
      <c r="D200" s="103"/>
      <c r="E200" s="103"/>
      <c r="F200" s="104"/>
      <c r="G200" s="104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>
      <c r="A201" s="103"/>
      <c r="B201" s="129"/>
      <c r="C201" s="103"/>
      <c r="D201" s="103"/>
      <c r="E201" s="103"/>
      <c r="F201" s="104"/>
      <c r="G201" s="104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>
      <c r="A202" s="103"/>
      <c r="B202" s="129"/>
      <c r="C202" s="103"/>
      <c r="D202" s="103"/>
      <c r="E202" s="103"/>
      <c r="F202" s="104"/>
      <c r="G202" s="104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>
      <c r="A203" s="103"/>
      <c r="B203" s="129"/>
      <c r="C203" s="103"/>
      <c r="D203" s="103"/>
      <c r="E203" s="103"/>
      <c r="F203" s="104"/>
      <c r="G203" s="104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>
      <c r="A204" s="103"/>
      <c r="B204" s="129"/>
      <c r="C204" s="103"/>
      <c r="D204" s="103"/>
      <c r="E204" s="103"/>
      <c r="F204" s="104"/>
      <c r="G204" s="104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>
      <c r="A205" s="103"/>
      <c r="B205" s="129"/>
      <c r="C205" s="103"/>
      <c r="D205" s="103"/>
      <c r="E205" s="103"/>
      <c r="F205" s="104"/>
      <c r="G205" s="104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>
      <c r="A206" s="103"/>
      <c r="B206" s="129"/>
      <c r="C206" s="103"/>
      <c r="D206" s="103"/>
      <c r="E206" s="103"/>
      <c r="F206" s="104"/>
      <c r="G206" s="104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>
      <c r="A207" s="103"/>
      <c r="B207" s="129"/>
      <c r="C207" s="103"/>
      <c r="D207" s="103"/>
      <c r="E207" s="103"/>
      <c r="F207" s="104"/>
      <c r="G207" s="104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>
      <c r="A208" s="103"/>
      <c r="B208" s="129"/>
      <c r="C208" s="103"/>
      <c r="D208" s="103"/>
      <c r="E208" s="103"/>
      <c r="F208" s="104"/>
      <c r="G208" s="104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>
      <c r="A209" s="103"/>
      <c r="B209" s="129"/>
      <c r="C209" s="103"/>
      <c r="D209" s="103"/>
      <c r="E209" s="103"/>
      <c r="F209" s="104"/>
      <c r="G209" s="104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>
      <c r="A210" s="103"/>
      <c r="B210" s="129"/>
      <c r="C210" s="103"/>
      <c r="D210" s="103"/>
      <c r="E210" s="103"/>
      <c r="F210" s="104"/>
      <c r="G210" s="104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>
      <c r="A211" s="103"/>
      <c r="B211" s="129"/>
      <c r="C211" s="103"/>
      <c r="D211" s="103"/>
      <c r="E211" s="103"/>
      <c r="F211" s="104"/>
      <c r="G211" s="104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>
      <c r="A212" s="103"/>
      <c r="B212" s="129"/>
      <c r="C212" s="103"/>
      <c r="D212" s="103"/>
      <c r="E212" s="103"/>
      <c r="F212" s="104"/>
      <c r="G212" s="104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>
      <c r="A213" s="103"/>
      <c r="B213" s="129"/>
      <c r="C213" s="103"/>
      <c r="D213" s="103"/>
      <c r="E213" s="103"/>
      <c r="F213" s="104"/>
      <c r="G213" s="104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>
      <c r="A214" s="103"/>
      <c r="B214" s="129"/>
      <c r="C214" s="103"/>
      <c r="D214" s="103"/>
      <c r="E214" s="103"/>
      <c r="F214" s="104"/>
      <c r="G214" s="104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>
      <c r="A215" s="103"/>
      <c r="B215" s="129"/>
      <c r="C215" s="103"/>
      <c r="D215" s="103"/>
      <c r="E215" s="103"/>
      <c r="F215" s="104"/>
      <c r="G215" s="104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>
      <c r="A216" s="103"/>
      <c r="B216" s="129"/>
      <c r="C216" s="103"/>
      <c r="D216" s="103"/>
      <c r="E216" s="103"/>
      <c r="F216" s="104"/>
      <c r="G216" s="104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>
      <c r="A217" s="103"/>
      <c r="B217" s="129"/>
      <c r="C217" s="103"/>
      <c r="D217" s="103"/>
      <c r="E217" s="103"/>
      <c r="F217" s="104"/>
      <c r="G217" s="104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>
      <c r="A218" s="103"/>
      <c r="B218" s="129"/>
      <c r="C218" s="103"/>
      <c r="D218" s="103"/>
      <c r="E218" s="103"/>
      <c r="F218" s="104"/>
      <c r="G218" s="104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>
      <c r="A219" s="103"/>
      <c r="B219" s="129"/>
      <c r="C219" s="103"/>
      <c r="D219" s="103"/>
      <c r="E219" s="103"/>
      <c r="F219" s="104"/>
      <c r="G219" s="104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>
      <c r="A220" s="103"/>
      <c r="B220" s="129"/>
      <c r="C220" s="103"/>
      <c r="D220" s="103"/>
      <c r="E220" s="103"/>
      <c r="F220" s="104"/>
      <c r="G220" s="104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>
      <c r="A221" s="103"/>
      <c r="B221" s="129"/>
      <c r="C221" s="103"/>
      <c r="D221" s="103"/>
      <c r="E221" s="103"/>
      <c r="F221" s="104"/>
      <c r="G221" s="104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>
      <c r="A222" s="103"/>
      <c r="B222" s="129"/>
      <c r="C222" s="103"/>
      <c r="D222" s="103"/>
      <c r="E222" s="103"/>
      <c r="F222" s="104"/>
      <c r="G222" s="104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>
      <c r="A223" s="103"/>
      <c r="B223" s="129"/>
      <c r="C223" s="103"/>
      <c r="D223" s="103"/>
      <c r="E223" s="103"/>
      <c r="F223" s="104"/>
      <c r="G223" s="104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>
      <c r="A224" s="103"/>
      <c r="B224" s="129"/>
      <c r="C224" s="103"/>
      <c r="D224" s="103"/>
      <c r="E224" s="103"/>
      <c r="F224" s="104"/>
      <c r="G224" s="104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>
      <c r="A225" s="103"/>
      <c r="B225" s="129"/>
      <c r="C225" s="103"/>
      <c r="D225" s="103"/>
      <c r="E225" s="103"/>
      <c r="F225" s="104"/>
      <c r="G225" s="104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>
      <c r="A226" s="103"/>
      <c r="B226" s="129"/>
      <c r="C226" s="103"/>
      <c r="D226" s="103"/>
      <c r="E226" s="103"/>
      <c r="F226" s="104"/>
      <c r="G226" s="104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>
      <c r="A227" s="103"/>
      <c r="B227" s="129"/>
      <c r="C227" s="103"/>
      <c r="D227" s="103"/>
      <c r="E227" s="103"/>
      <c r="F227" s="104"/>
      <c r="G227" s="104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>
      <c r="A228" s="103"/>
      <c r="B228" s="129"/>
      <c r="C228" s="103"/>
      <c r="D228" s="103"/>
      <c r="E228" s="103"/>
      <c r="F228" s="104"/>
      <c r="G228" s="104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>
      <c r="A229" s="103"/>
      <c r="B229" s="129"/>
      <c r="C229" s="103"/>
      <c r="D229" s="103"/>
      <c r="E229" s="103"/>
      <c r="F229" s="104"/>
      <c r="G229" s="104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>
      <c r="A230" s="103"/>
      <c r="B230" s="129"/>
      <c r="C230" s="103"/>
      <c r="D230" s="103"/>
      <c r="E230" s="103"/>
      <c r="F230" s="104"/>
      <c r="G230" s="104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>
      <c r="A231" s="103"/>
      <c r="B231" s="129"/>
      <c r="C231" s="103"/>
      <c r="D231" s="103"/>
      <c r="E231" s="103"/>
      <c r="F231" s="104"/>
      <c r="G231" s="104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>
      <c r="A232" s="103"/>
      <c r="B232" s="129"/>
      <c r="C232" s="103"/>
      <c r="D232" s="103"/>
      <c r="E232" s="103"/>
      <c r="F232" s="104"/>
      <c r="G232" s="104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>
      <c r="A233" s="103"/>
      <c r="B233" s="129"/>
      <c r="C233" s="103"/>
      <c r="D233" s="103"/>
      <c r="E233" s="103"/>
      <c r="F233" s="104"/>
      <c r="G233" s="104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>
      <c r="A234" s="103"/>
      <c r="B234" s="129"/>
      <c r="C234" s="103"/>
      <c r="D234" s="103"/>
      <c r="E234" s="103"/>
      <c r="F234" s="104"/>
      <c r="G234" s="104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>
      <c r="A235" s="103"/>
      <c r="B235" s="129"/>
      <c r="C235" s="103"/>
      <c r="D235" s="103"/>
      <c r="E235" s="103"/>
      <c r="F235" s="104"/>
      <c r="G235" s="104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>
      <c r="A236" s="103"/>
      <c r="B236" s="129"/>
      <c r="C236" s="103"/>
      <c r="D236" s="103"/>
      <c r="E236" s="103"/>
      <c r="F236" s="104"/>
      <c r="G236" s="104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>
      <c r="A237" s="103"/>
      <c r="B237" s="129"/>
      <c r="C237" s="103"/>
      <c r="D237" s="103"/>
      <c r="E237" s="103"/>
      <c r="F237" s="104"/>
      <c r="G237" s="104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>
      <c r="A238" s="103"/>
      <c r="B238" s="129"/>
      <c r="C238" s="103"/>
      <c r="D238" s="103"/>
      <c r="E238" s="103"/>
      <c r="F238" s="104"/>
      <c r="G238" s="104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>
      <c r="A239" s="103"/>
      <c r="B239" s="129"/>
      <c r="C239" s="103"/>
      <c r="D239" s="103"/>
      <c r="E239" s="103"/>
      <c r="F239" s="104"/>
      <c r="G239" s="104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>
      <c r="A240" s="103"/>
      <c r="B240" s="129"/>
      <c r="C240" s="103"/>
      <c r="D240" s="103"/>
      <c r="E240" s="103"/>
      <c r="F240" s="104"/>
      <c r="G240" s="104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>
      <c r="A241" s="103"/>
      <c r="B241" s="129"/>
      <c r="C241" s="103"/>
      <c r="D241" s="103"/>
      <c r="E241" s="103"/>
      <c r="F241" s="104"/>
      <c r="G241" s="104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>
      <c r="A242" s="103"/>
      <c r="B242" s="129"/>
      <c r="C242" s="103"/>
      <c r="D242" s="103"/>
      <c r="E242" s="103"/>
      <c r="F242" s="104"/>
      <c r="G242" s="104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>
      <c r="A243" s="103"/>
      <c r="B243" s="129"/>
      <c r="C243" s="103"/>
      <c r="D243" s="103"/>
      <c r="E243" s="103"/>
      <c r="F243" s="104"/>
      <c r="G243" s="104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>
      <c r="A244" s="103"/>
      <c r="B244" s="129"/>
      <c r="C244" s="103"/>
      <c r="D244" s="103"/>
      <c r="E244" s="103"/>
      <c r="F244" s="104"/>
      <c r="G244" s="104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>
      <c r="A245" s="103"/>
      <c r="B245" s="129"/>
      <c r="C245" s="103"/>
      <c r="D245" s="103"/>
      <c r="E245" s="103"/>
      <c r="F245" s="104"/>
      <c r="G245" s="104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>
      <c r="A246" s="103"/>
      <c r="B246" s="129"/>
      <c r="C246" s="103"/>
      <c r="D246" s="103"/>
      <c r="E246" s="103"/>
      <c r="F246" s="104"/>
      <c r="G246" s="104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>
      <c r="A247" s="103"/>
      <c r="B247" s="129"/>
      <c r="C247" s="103"/>
      <c r="D247" s="103"/>
      <c r="E247" s="103"/>
      <c r="F247" s="104"/>
      <c r="G247" s="104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>
      <c r="A248" s="103"/>
      <c r="B248" s="129"/>
      <c r="C248" s="103"/>
      <c r="D248" s="103"/>
      <c r="E248" s="103"/>
      <c r="F248" s="104"/>
      <c r="G248" s="104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>
      <c r="A249" s="103"/>
      <c r="B249" s="129"/>
      <c r="C249" s="103"/>
      <c r="D249" s="103"/>
      <c r="E249" s="103"/>
      <c r="F249" s="104"/>
      <c r="G249" s="104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>
      <c r="A250" s="103"/>
      <c r="B250" s="129"/>
      <c r="C250" s="103"/>
      <c r="D250" s="103"/>
      <c r="E250" s="103"/>
      <c r="F250" s="104"/>
      <c r="G250" s="104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>
      <c r="A251" s="103"/>
      <c r="B251" s="129"/>
      <c r="C251" s="103"/>
      <c r="D251" s="103"/>
      <c r="E251" s="103"/>
      <c r="F251" s="104"/>
      <c r="G251" s="104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>
      <c r="A252" s="103"/>
      <c r="B252" s="129"/>
      <c r="C252" s="103"/>
      <c r="D252" s="103"/>
      <c r="E252" s="103"/>
      <c r="F252" s="104"/>
      <c r="G252" s="104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>
      <c r="A253" s="103"/>
      <c r="B253" s="129"/>
      <c r="C253" s="103"/>
      <c r="D253" s="103"/>
      <c r="E253" s="103"/>
      <c r="F253" s="104"/>
      <c r="G253" s="104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>
      <c r="A254" s="103"/>
      <c r="B254" s="129"/>
      <c r="C254" s="103"/>
      <c r="D254" s="103"/>
      <c r="E254" s="103"/>
      <c r="F254" s="104"/>
      <c r="G254" s="104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>
      <c r="A255" s="103"/>
      <c r="B255" s="129"/>
      <c r="C255" s="103"/>
      <c r="D255" s="103"/>
      <c r="E255" s="103"/>
      <c r="F255" s="104"/>
      <c r="G255" s="104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>
      <c r="A256" s="103"/>
      <c r="B256" s="129"/>
      <c r="C256" s="103"/>
      <c r="D256" s="103"/>
      <c r="E256" s="103"/>
      <c r="F256" s="104"/>
      <c r="G256" s="104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>
      <c r="A257" s="103"/>
      <c r="B257" s="129"/>
      <c r="C257" s="103"/>
      <c r="D257" s="103"/>
      <c r="E257" s="103"/>
      <c r="F257" s="104"/>
      <c r="G257" s="104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>
      <c r="A258" s="103"/>
      <c r="B258" s="129"/>
      <c r="C258" s="103"/>
      <c r="D258" s="103"/>
      <c r="E258" s="103"/>
      <c r="F258" s="104"/>
      <c r="G258" s="104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>
      <c r="A259" s="103"/>
      <c r="B259" s="129"/>
      <c r="C259" s="103"/>
      <c r="D259" s="103"/>
      <c r="E259" s="103"/>
      <c r="F259" s="104"/>
      <c r="G259" s="104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>
      <c r="A260" s="103"/>
      <c r="B260" s="129"/>
      <c r="C260" s="103"/>
      <c r="D260" s="103"/>
      <c r="E260" s="103"/>
      <c r="F260" s="104"/>
      <c r="G260" s="104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>
      <c r="A261" s="103"/>
      <c r="B261" s="129"/>
      <c r="C261" s="103"/>
      <c r="D261" s="103"/>
      <c r="E261" s="103"/>
      <c r="F261" s="104"/>
      <c r="G261" s="104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>
      <c r="A262" s="103"/>
      <c r="B262" s="129"/>
      <c r="C262" s="103"/>
      <c r="D262" s="103"/>
      <c r="E262" s="103"/>
      <c r="F262" s="104"/>
      <c r="G262" s="104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>
      <c r="A263" s="103"/>
      <c r="B263" s="129"/>
      <c r="C263" s="103"/>
      <c r="D263" s="103"/>
      <c r="E263" s="103"/>
      <c r="F263" s="104"/>
      <c r="G263" s="104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>
      <c r="A264" s="103"/>
      <c r="B264" s="129"/>
      <c r="C264" s="103"/>
      <c r="D264" s="103"/>
      <c r="E264" s="103"/>
      <c r="F264" s="104"/>
      <c r="G264" s="104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>
      <c r="A265" s="103"/>
      <c r="B265" s="129"/>
      <c r="C265" s="103"/>
      <c r="D265" s="103"/>
      <c r="E265" s="103"/>
      <c r="F265" s="104"/>
      <c r="G265" s="104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>
      <c r="A266" s="103"/>
      <c r="B266" s="129"/>
      <c r="C266" s="103"/>
      <c r="D266" s="103"/>
      <c r="E266" s="103"/>
      <c r="F266" s="104"/>
      <c r="G266" s="104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>
      <c r="A267" s="103"/>
      <c r="B267" s="129"/>
      <c r="C267" s="103"/>
      <c r="D267" s="103"/>
      <c r="E267" s="103"/>
      <c r="F267" s="104"/>
      <c r="G267" s="104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>
      <c r="A268" s="103"/>
      <c r="B268" s="129"/>
      <c r="C268" s="103"/>
      <c r="D268" s="103"/>
      <c r="E268" s="103"/>
      <c r="F268" s="104"/>
      <c r="G268" s="104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>
      <c r="A269" s="103"/>
      <c r="B269" s="129"/>
      <c r="C269" s="103"/>
      <c r="D269" s="103"/>
      <c r="E269" s="103"/>
      <c r="F269" s="104"/>
      <c r="G269" s="104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>
      <c r="A270" s="103"/>
      <c r="B270" s="129"/>
      <c r="C270" s="103"/>
      <c r="D270" s="103"/>
      <c r="E270" s="103"/>
      <c r="F270" s="104"/>
      <c r="G270" s="104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>
      <c r="A271" s="103"/>
      <c r="B271" s="129"/>
      <c r="C271" s="103"/>
      <c r="D271" s="103"/>
      <c r="E271" s="103"/>
      <c r="F271" s="104"/>
      <c r="G271" s="104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>
      <c r="A272" s="103"/>
      <c r="B272" s="129"/>
      <c r="C272" s="103"/>
      <c r="D272" s="103"/>
      <c r="E272" s="103"/>
      <c r="F272" s="104"/>
      <c r="G272" s="104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>
      <c r="A273" s="103"/>
      <c r="B273" s="129"/>
      <c r="C273" s="103"/>
      <c r="D273" s="103"/>
      <c r="E273" s="103"/>
      <c r="F273" s="104"/>
      <c r="G273" s="104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>
      <c r="A274" s="103"/>
      <c r="B274" s="129"/>
      <c r="C274" s="103"/>
      <c r="D274" s="103"/>
      <c r="E274" s="103"/>
      <c r="F274" s="104"/>
      <c r="G274" s="104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>
      <c r="A275" s="103"/>
      <c r="B275" s="129"/>
      <c r="C275" s="103"/>
      <c r="D275" s="103"/>
      <c r="E275" s="103"/>
      <c r="F275" s="104"/>
      <c r="G275" s="104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>
      <c r="A276" s="103"/>
      <c r="B276" s="129"/>
      <c r="C276" s="103"/>
      <c r="D276" s="103"/>
      <c r="E276" s="103"/>
      <c r="F276" s="104"/>
      <c r="G276" s="104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>
      <c r="A277" s="103"/>
      <c r="B277" s="129"/>
      <c r="C277" s="103"/>
      <c r="D277" s="103"/>
      <c r="E277" s="103"/>
      <c r="F277" s="104"/>
      <c r="G277" s="104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>
      <c r="A278" s="103"/>
      <c r="B278" s="129"/>
      <c r="C278" s="103"/>
      <c r="D278" s="103"/>
      <c r="E278" s="103"/>
      <c r="F278" s="104"/>
      <c r="G278" s="104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>
      <c r="A279" s="103"/>
      <c r="B279" s="129"/>
      <c r="C279" s="103"/>
      <c r="D279" s="103"/>
      <c r="E279" s="103"/>
      <c r="F279" s="104"/>
      <c r="G279" s="104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>
      <c r="A280" s="103"/>
      <c r="B280" s="129"/>
      <c r="C280" s="103"/>
      <c r="D280" s="103"/>
      <c r="E280" s="103"/>
      <c r="F280" s="104"/>
      <c r="G280" s="104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>
      <c r="A281" s="103"/>
      <c r="B281" s="129"/>
      <c r="C281" s="103"/>
      <c r="D281" s="103"/>
      <c r="E281" s="103"/>
      <c r="F281" s="104"/>
      <c r="G281" s="104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>
      <c r="A282" s="103"/>
      <c r="B282" s="129"/>
      <c r="C282" s="103"/>
      <c r="D282" s="103"/>
      <c r="E282" s="103"/>
      <c r="F282" s="104"/>
      <c r="G282" s="104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>
      <c r="A283" s="103"/>
      <c r="B283" s="129"/>
      <c r="C283" s="103"/>
      <c r="D283" s="103"/>
      <c r="E283" s="103"/>
      <c r="F283" s="104"/>
      <c r="G283" s="104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>
      <c r="A284" s="103"/>
      <c r="B284" s="129"/>
      <c r="C284" s="103"/>
      <c r="D284" s="103"/>
      <c r="E284" s="103"/>
      <c r="F284" s="104"/>
      <c r="G284" s="104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>
      <c r="A285" s="103"/>
      <c r="B285" s="129"/>
      <c r="C285" s="103"/>
      <c r="D285" s="103"/>
      <c r="E285" s="103"/>
      <c r="F285" s="104"/>
      <c r="G285" s="104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>
      <c r="A286" s="103"/>
      <c r="B286" s="129"/>
      <c r="C286" s="103"/>
      <c r="D286" s="103"/>
      <c r="E286" s="103"/>
      <c r="F286" s="104"/>
      <c r="G286" s="104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>
      <c r="A287" s="103"/>
      <c r="B287" s="129"/>
      <c r="C287" s="103"/>
      <c r="D287" s="103"/>
      <c r="E287" s="103"/>
      <c r="F287" s="104"/>
      <c r="G287" s="104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>
      <c r="A288" s="103"/>
      <c r="B288" s="129"/>
      <c r="C288" s="103"/>
      <c r="D288" s="103"/>
      <c r="E288" s="103"/>
      <c r="F288" s="104"/>
      <c r="G288" s="104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>
      <c r="A289" s="103"/>
      <c r="B289" s="129"/>
      <c r="C289" s="103"/>
      <c r="D289" s="103"/>
      <c r="E289" s="103"/>
      <c r="F289" s="104"/>
      <c r="G289" s="104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>
      <c r="A290" s="103"/>
      <c r="B290" s="129"/>
      <c r="C290" s="103"/>
      <c r="D290" s="103"/>
      <c r="E290" s="103"/>
      <c r="F290" s="104"/>
      <c r="G290" s="104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>
      <c r="A291" s="103"/>
      <c r="B291" s="129"/>
      <c r="C291" s="103"/>
      <c r="D291" s="103"/>
      <c r="E291" s="103"/>
      <c r="F291" s="104"/>
      <c r="G291" s="104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>
      <c r="A292" s="103"/>
      <c r="B292" s="129"/>
      <c r="C292" s="103"/>
      <c r="D292" s="103"/>
      <c r="E292" s="103"/>
      <c r="F292" s="104"/>
      <c r="G292" s="104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>
      <c r="A293" s="103"/>
      <c r="B293" s="129"/>
      <c r="C293" s="103"/>
      <c r="D293" s="103"/>
      <c r="E293" s="103"/>
      <c r="F293" s="104"/>
      <c r="G293" s="104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>
      <c r="A294" s="103"/>
      <c r="B294" s="129"/>
      <c r="C294" s="103"/>
      <c r="D294" s="103"/>
      <c r="E294" s="103"/>
      <c r="F294" s="104"/>
      <c r="G294" s="104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>
      <c r="A295" s="103"/>
      <c r="B295" s="129"/>
      <c r="C295" s="103"/>
      <c r="D295" s="103"/>
      <c r="E295" s="103"/>
      <c r="F295" s="104"/>
      <c r="G295" s="104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>
      <c r="A296" s="103"/>
      <c r="B296" s="129"/>
      <c r="C296" s="103"/>
      <c r="D296" s="103"/>
      <c r="E296" s="103"/>
      <c r="F296" s="104"/>
      <c r="G296" s="104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>
      <c r="A297" s="103"/>
      <c r="B297" s="129"/>
      <c r="C297" s="103"/>
      <c r="D297" s="103"/>
      <c r="E297" s="103"/>
      <c r="F297" s="104"/>
      <c r="G297" s="104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>
      <c r="A298" s="103"/>
      <c r="B298" s="129"/>
      <c r="C298" s="103"/>
      <c r="D298" s="103"/>
      <c r="E298" s="103"/>
      <c r="F298" s="104"/>
      <c r="G298" s="104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>
      <c r="A299" s="103"/>
      <c r="B299" s="129"/>
      <c r="C299" s="103"/>
      <c r="D299" s="103"/>
      <c r="E299" s="103"/>
      <c r="F299" s="104"/>
      <c r="G299" s="104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>
      <c r="A300" s="103"/>
      <c r="B300" s="129"/>
      <c r="C300" s="103"/>
      <c r="D300" s="103"/>
      <c r="E300" s="103"/>
      <c r="F300" s="104"/>
      <c r="G300" s="104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>
      <c r="A301" s="103"/>
      <c r="B301" s="129"/>
      <c r="C301" s="103"/>
      <c r="D301" s="103"/>
      <c r="E301" s="103"/>
      <c r="F301" s="104"/>
      <c r="G301" s="104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>
      <c r="A302" s="103"/>
      <c r="B302" s="129"/>
      <c r="C302" s="103"/>
      <c r="D302" s="103"/>
      <c r="E302" s="103"/>
      <c r="F302" s="104"/>
      <c r="G302" s="104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>
      <c r="A303" s="103"/>
      <c r="B303" s="129"/>
      <c r="C303" s="103"/>
      <c r="D303" s="103"/>
      <c r="E303" s="103"/>
      <c r="F303" s="104"/>
      <c r="G303" s="104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>
      <c r="A304" s="103"/>
      <c r="B304" s="129"/>
      <c r="C304" s="103"/>
      <c r="D304" s="103"/>
      <c r="E304" s="103"/>
      <c r="F304" s="104"/>
      <c r="G304" s="104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>
      <c r="A305" s="103"/>
      <c r="B305" s="129"/>
      <c r="C305" s="103"/>
      <c r="D305" s="103"/>
      <c r="E305" s="103"/>
      <c r="F305" s="104"/>
      <c r="G305" s="104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>
      <c r="A306" s="103"/>
      <c r="B306" s="129"/>
      <c r="C306" s="103"/>
      <c r="D306" s="103"/>
      <c r="E306" s="103"/>
      <c r="F306" s="104"/>
      <c r="G306" s="104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>
      <c r="A307" s="103"/>
      <c r="B307" s="129"/>
      <c r="C307" s="103"/>
      <c r="D307" s="103"/>
      <c r="E307" s="103"/>
      <c r="F307" s="104"/>
      <c r="G307" s="104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>
      <c r="A308" s="103"/>
      <c r="B308" s="129"/>
      <c r="C308" s="103"/>
      <c r="D308" s="103"/>
      <c r="E308" s="103"/>
      <c r="F308" s="104"/>
      <c r="G308" s="104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>
      <c r="A309" s="103"/>
      <c r="B309" s="129"/>
      <c r="C309" s="103"/>
      <c r="D309" s="103"/>
      <c r="E309" s="103"/>
      <c r="F309" s="104"/>
      <c r="G309" s="104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>
      <c r="A310" s="103"/>
      <c r="B310" s="129"/>
      <c r="C310" s="103"/>
      <c r="D310" s="103"/>
      <c r="E310" s="103"/>
      <c r="F310" s="104"/>
      <c r="G310" s="104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>
      <c r="A311" s="103"/>
      <c r="B311" s="129"/>
      <c r="C311" s="103"/>
      <c r="D311" s="103"/>
      <c r="E311" s="103"/>
      <c r="F311" s="104"/>
      <c r="G311" s="104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>
      <c r="A312" s="103"/>
      <c r="B312" s="129"/>
      <c r="C312" s="103"/>
      <c r="D312" s="103"/>
      <c r="E312" s="103"/>
      <c r="F312" s="104"/>
      <c r="G312" s="104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>
      <c r="A313" s="103"/>
      <c r="B313" s="129"/>
      <c r="C313" s="103"/>
      <c r="D313" s="103"/>
      <c r="E313" s="103"/>
      <c r="F313" s="104"/>
      <c r="G313" s="104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>
      <c r="A314" s="103"/>
      <c r="B314" s="129"/>
      <c r="C314" s="103"/>
      <c r="D314" s="103"/>
      <c r="E314" s="103"/>
      <c r="F314" s="104"/>
      <c r="G314" s="104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>
      <c r="A315" s="103"/>
      <c r="B315" s="129"/>
      <c r="C315" s="103"/>
      <c r="D315" s="103"/>
      <c r="E315" s="103"/>
      <c r="F315" s="104"/>
      <c r="G315" s="104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>
      <c r="A316" s="103"/>
      <c r="B316" s="129"/>
      <c r="C316" s="103"/>
      <c r="D316" s="103"/>
      <c r="E316" s="103"/>
      <c r="F316" s="104"/>
      <c r="G316" s="104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>
      <c r="A317" s="103"/>
      <c r="B317" s="129"/>
      <c r="C317" s="103"/>
      <c r="D317" s="103"/>
      <c r="E317" s="103"/>
      <c r="F317" s="104"/>
      <c r="G317" s="104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>
      <c r="A318" s="103"/>
      <c r="B318" s="129"/>
      <c r="C318" s="103"/>
      <c r="D318" s="103"/>
      <c r="E318" s="103"/>
      <c r="F318" s="104"/>
      <c r="G318" s="104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>
      <c r="A319" s="103"/>
      <c r="B319" s="129"/>
      <c r="C319" s="103"/>
      <c r="D319" s="103"/>
      <c r="E319" s="103"/>
      <c r="F319" s="104"/>
      <c r="G319" s="104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>
      <c r="A320" s="103"/>
      <c r="B320" s="129"/>
      <c r="C320" s="103"/>
      <c r="D320" s="103"/>
      <c r="E320" s="103"/>
      <c r="F320" s="104"/>
      <c r="G320" s="104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>
      <c r="A321" s="103"/>
      <c r="B321" s="129"/>
      <c r="C321" s="103"/>
      <c r="D321" s="103"/>
      <c r="E321" s="103"/>
      <c r="F321" s="104"/>
      <c r="G321" s="104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>
      <c r="A322" s="103"/>
      <c r="B322" s="129"/>
      <c r="C322" s="103"/>
      <c r="D322" s="103"/>
      <c r="E322" s="103"/>
      <c r="F322" s="104"/>
      <c r="G322" s="104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>
      <c r="A323" s="103"/>
      <c r="B323" s="129"/>
      <c r="C323" s="103"/>
      <c r="D323" s="103"/>
      <c r="E323" s="103"/>
      <c r="F323" s="104"/>
      <c r="G323" s="104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>
      <c r="A324" s="103"/>
      <c r="B324" s="129"/>
      <c r="C324" s="103"/>
      <c r="D324" s="103"/>
      <c r="E324" s="103"/>
      <c r="F324" s="104"/>
      <c r="G324" s="104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>
      <c r="A325" s="103"/>
      <c r="B325" s="129"/>
      <c r="C325" s="103"/>
      <c r="D325" s="103"/>
      <c r="E325" s="103"/>
      <c r="F325" s="104"/>
      <c r="G325" s="104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>
      <c r="A326" s="103"/>
      <c r="B326" s="129"/>
      <c r="C326" s="103"/>
      <c r="D326" s="103"/>
      <c r="E326" s="103"/>
      <c r="F326" s="104"/>
      <c r="G326" s="104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>
      <c r="A327" s="103"/>
      <c r="B327" s="129"/>
      <c r="C327" s="103"/>
      <c r="D327" s="103"/>
      <c r="E327" s="103"/>
      <c r="F327" s="104"/>
      <c r="G327" s="104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>
      <c r="A328" s="103"/>
      <c r="B328" s="129"/>
      <c r="C328" s="103"/>
      <c r="D328" s="103"/>
      <c r="E328" s="103"/>
      <c r="F328" s="104"/>
      <c r="G328" s="104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>
      <c r="A329" s="103"/>
      <c r="B329" s="129"/>
      <c r="C329" s="103"/>
      <c r="D329" s="103"/>
      <c r="E329" s="103"/>
      <c r="F329" s="104"/>
      <c r="G329" s="104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>
      <c r="A330" s="103"/>
      <c r="B330" s="129"/>
      <c r="C330" s="103"/>
      <c r="D330" s="103"/>
      <c r="E330" s="103"/>
      <c r="F330" s="104"/>
      <c r="G330" s="104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>
      <c r="A331" s="103"/>
      <c r="B331" s="129"/>
      <c r="C331" s="103"/>
      <c r="D331" s="103"/>
      <c r="E331" s="103"/>
      <c r="F331" s="104"/>
      <c r="G331" s="104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>
      <c r="A332" s="103"/>
      <c r="B332" s="129"/>
      <c r="C332" s="103"/>
      <c r="D332" s="103"/>
      <c r="E332" s="103"/>
      <c r="F332" s="104"/>
      <c r="G332" s="104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>
      <c r="A333" s="103"/>
      <c r="B333" s="129"/>
      <c r="C333" s="103"/>
      <c r="D333" s="103"/>
      <c r="E333" s="103"/>
      <c r="F333" s="104"/>
      <c r="G333" s="104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>
      <c r="A334" s="103"/>
      <c r="B334" s="129"/>
      <c r="C334" s="103"/>
      <c r="D334" s="103"/>
      <c r="E334" s="103"/>
      <c r="F334" s="104"/>
      <c r="G334" s="104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>
      <c r="A335" s="103"/>
      <c r="B335" s="129"/>
      <c r="C335" s="103"/>
      <c r="D335" s="103"/>
      <c r="E335" s="103"/>
      <c r="F335" s="104"/>
      <c r="G335" s="104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>
      <c r="A336" s="103"/>
      <c r="B336" s="129"/>
      <c r="C336" s="103"/>
      <c r="D336" s="103"/>
      <c r="E336" s="103"/>
      <c r="F336" s="104"/>
      <c r="G336" s="104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>
      <c r="A337" s="103"/>
      <c r="B337" s="129"/>
      <c r="C337" s="103"/>
      <c r="D337" s="103"/>
      <c r="E337" s="103"/>
      <c r="F337" s="104"/>
      <c r="G337" s="104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>
      <c r="A338" s="103"/>
      <c r="B338" s="129"/>
      <c r="C338" s="103"/>
      <c r="D338" s="103"/>
      <c r="E338" s="103"/>
      <c r="F338" s="104"/>
      <c r="G338" s="104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>
      <c r="A339" s="103"/>
      <c r="B339" s="129"/>
      <c r="C339" s="103"/>
      <c r="D339" s="103"/>
      <c r="E339" s="103"/>
      <c r="F339" s="104"/>
      <c r="G339" s="104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>
      <c r="A340" s="103"/>
      <c r="B340" s="129"/>
      <c r="C340" s="103"/>
      <c r="D340" s="103"/>
      <c r="E340" s="103"/>
      <c r="F340" s="104"/>
      <c r="G340" s="104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>
      <c r="A341" s="103"/>
      <c r="B341" s="129"/>
      <c r="C341" s="103"/>
      <c r="D341" s="103"/>
      <c r="E341" s="103"/>
      <c r="F341" s="104"/>
      <c r="G341" s="104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>
      <c r="A342" s="103"/>
      <c r="B342" s="129"/>
      <c r="C342" s="103"/>
      <c r="D342" s="103"/>
      <c r="E342" s="103"/>
      <c r="F342" s="104"/>
      <c r="G342" s="104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>
      <c r="A343" s="103"/>
      <c r="B343" s="129"/>
      <c r="C343" s="103"/>
      <c r="D343" s="103"/>
      <c r="E343" s="103"/>
      <c r="F343" s="104"/>
      <c r="G343" s="104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>
      <c r="A344" s="103"/>
      <c r="B344" s="129"/>
      <c r="C344" s="103"/>
      <c r="D344" s="103"/>
      <c r="E344" s="103"/>
      <c r="F344" s="104"/>
      <c r="G344" s="104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>
      <c r="A345" s="103"/>
      <c r="B345" s="129"/>
      <c r="C345" s="103"/>
      <c r="D345" s="103"/>
      <c r="E345" s="103"/>
      <c r="F345" s="104"/>
      <c r="G345" s="104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>
      <c r="A346" s="103"/>
      <c r="B346" s="129"/>
      <c r="C346" s="103"/>
      <c r="D346" s="103"/>
      <c r="E346" s="103"/>
      <c r="F346" s="104"/>
      <c r="G346" s="104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>
      <c r="A347" s="103"/>
      <c r="B347" s="129"/>
      <c r="C347" s="103"/>
      <c r="D347" s="103"/>
      <c r="E347" s="103"/>
      <c r="F347" s="104"/>
      <c r="G347" s="104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>
      <c r="A348" s="103"/>
      <c r="B348" s="129"/>
      <c r="C348" s="103"/>
      <c r="D348" s="103"/>
      <c r="E348" s="103"/>
      <c r="F348" s="104"/>
      <c r="G348" s="104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>
      <c r="A349" s="103"/>
      <c r="B349" s="129"/>
      <c r="C349" s="103"/>
      <c r="D349" s="103"/>
      <c r="E349" s="103"/>
      <c r="F349" s="104"/>
      <c r="G349" s="104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>
      <c r="A350" s="103"/>
      <c r="B350" s="129"/>
      <c r="C350" s="103"/>
      <c r="D350" s="103"/>
      <c r="E350" s="103"/>
      <c r="F350" s="104"/>
      <c r="G350" s="104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>
      <c r="A351" s="103"/>
      <c r="B351" s="129"/>
      <c r="C351" s="103"/>
      <c r="D351" s="103"/>
      <c r="E351" s="103"/>
      <c r="F351" s="104"/>
      <c r="G351" s="104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>
      <c r="A352" s="103"/>
      <c r="B352" s="129"/>
      <c r="C352" s="103"/>
      <c r="D352" s="103"/>
      <c r="E352" s="103"/>
      <c r="F352" s="104"/>
      <c r="G352" s="104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>
      <c r="A353" s="103"/>
      <c r="B353" s="129"/>
      <c r="C353" s="103"/>
      <c r="D353" s="103"/>
      <c r="E353" s="103"/>
      <c r="F353" s="104"/>
      <c r="G353" s="104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>
      <c r="A354" s="103"/>
      <c r="B354" s="129"/>
      <c r="C354" s="103"/>
      <c r="D354" s="103"/>
      <c r="E354" s="103"/>
      <c r="F354" s="104"/>
      <c r="G354" s="104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>
      <c r="A355" s="103"/>
      <c r="B355" s="129"/>
      <c r="C355" s="103"/>
      <c r="D355" s="103"/>
      <c r="E355" s="103"/>
      <c r="F355" s="104"/>
      <c r="G355" s="104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>
      <c r="A356" s="103"/>
      <c r="B356" s="129"/>
      <c r="C356" s="103"/>
      <c r="D356" s="103"/>
      <c r="E356" s="103"/>
      <c r="F356" s="104"/>
      <c r="G356" s="104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>
      <c r="A357" s="103"/>
      <c r="B357" s="129"/>
      <c r="C357" s="103"/>
      <c r="D357" s="103"/>
      <c r="E357" s="103"/>
      <c r="F357" s="104"/>
      <c r="G357" s="104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>
      <c r="A358" s="103"/>
      <c r="B358" s="129"/>
      <c r="C358" s="103"/>
      <c r="D358" s="103"/>
      <c r="E358" s="103"/>
      <c r="F358" s="104"/>
      <c r="G358" s="104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>
      <c r="A359" s="103"/>
      <c r="B359" s="129"/>
      <c r="C359" s="103"/>
      <c r="D359" s="103"/>
      <c r="E359" s="103"/>
      <c r="F359" s="104"/>
      <c r="G359" s="104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>
      <c r="A360" s="103"/>
      <c r="B360" s="129"/>
      <c r="C360" s="103"/>
      <c r="D360" s="103"/>
      <c r="E360" s="103"/>
      <c r="F360" s="104"/>
      <c r="G360" s="104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>
      <c r="A361" s="103"/>
      <c r="B361" s="129"/>
      <c r="C361" s="103"/>
      <c r="D361" s="103"/>
      <c r="E361" s="103"/>
      <c r="F361" s="104"/>
      <c r="G361" s="104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>
      <c r="A362" s="103"/>
      <c r="B362" s="129"/>
      <c r="C362" s="103"/>
      <c r="D362" s="103"/>
      <c r="E362" s="103"/>
      <c r="F362" s="104"/>
      <c r="G362" s="104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>
      <c r="A363" s="103"/>
      <c r="B363" s="129"/>
      <c r="C363" s="103"/>
      <c r="D363" s="103"/>
      <c r="E363" s="103"/>
      <c r="F363" s="104"/>
      <c r="G363" s="104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>
      <c r="A364" s="103"/>
      <c r="B364" s="129"/>
      <c r="C364" s="103"/>
      <c r="D364" s="103"/>
      <c r="E364" s="103"/>
      <c r="F364" s="104"/>
      <c r="G364" s="104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>
      <c r="A365" s="103"/>
      <c r="B365" s="129"/>
      <c r="C365" s="103"/>
      <c r="D365" s="103"/>
      <c r="E365" s="103"/>
      <c r="F365" s="104"/>
      <c r="G365" s="104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>
      <c r="A366" s="103"/>
      <c r="B366" s="129"/>
      <c r="C366" s="103"/>
      <c r="D366" s="103"/>
      <c r="E366" s="103"/>
      <c r="F366" s="104"/>
      <c r="G366" s="104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>
      <c r="A367" s="103"/>
      <c r="B367" s="129"/>
      <c r="C367" s="103"/>
      <c r="D367" s="103"/>
      <c r="E367" s="103"/>
      <c r="F367" s="104"/>
      <c r="G367" s="104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>
      <c r="A368" s="103"/>
      <c r="B368" s="129"/>
      <c r="C368" s="103"/>
      <c r="D368" s="103"/>
      <c r="E368" s="103"/>
      <c r="F368" s="104"/>
      <c r="G368" s="104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>
      <c r="A369" s="103"/>
      <c r="B369" s="129"/>
      <c r="C369" s="103"/>
      <c r="D369" s="103"/>
      <c r="E369" s="103"/>
      <c r="F369" s="104"/>
      <c r="G369" s="104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>
      <c r="A370" s="103"/>
      <c r="B370" s="129"/>
      <c r="C370" s="103"/>
      <c r="D370" s="103"/>
      <c r="E370" s="103"/>
      <c r="F370" s="104"/>
      <c r="G370" s="104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>
      <c r="A371" s="103"/>
      <c r="B371" s="129"/>
      <c r="C371" s="103"/>
      <c r="D371" s="103"/>
      <c r="E371" s="103"/>
      <c r="F371" s="104"/>
      <c r="G371" s="104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>
      <c r="A372" s="103"/>
      <c r="B372" s="129"/>
      <c r="C372" s="103"/>
      <c r="D372" s="103"/>
      <c r="E372" s="103"/>
      <c r="F372" s="104"/>
      <c r="G372" s="104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>
      <c r="A373" s="103"/>
      <c r="B373" s="129"/>
      <c r="C373" s="103"/>
      <c r="D373" s="103"/>
      <c r="E373" s="103"/>
      <c r="F373" s="104"/>
      <c r="G373" s="104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>
      <c r="A374" s="103"/>
      <c r="B374" s="129"/>
      <c r="C374" s="103"/>
      <c r="D374" s="103"/>
      <c r="E374" s="103"/>
      <c r="F374" s="104"/>
      <c r="G374" s="104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>
      <c r="A375" s="103"/>
      <c r="B375" s="129"/>
      <c r="C375" s="103"/>
      <c r="D375" s="103"/>
      <c r="E375" s="103"/>
      <c r="F375" s="104"/>
      <c r="G375" s="104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>
      <c r="A376" s="103"/>
      <c r="B376" s="129"/>
      <c r="C376" s="103"/>
      <c r="D376" s="103"/>
      <c r="E376" s="103"/>
      <c r="F376" s="104"/>
      <c r="G376" s="104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>
      <c r="A377" s="103"/>
      <c r="B377" s="129"/>
      <c r="C377" s="103"/>
      <c r="D377" s="103"/>
      <c r="E377" s="103"/>
      <c r="F377" s="104"/>
      <c r="G377" s="104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>
      <c r="A378" s="103"/>
      <c r="B378" s="129"/>
      <c r="C378" s="103"/>
      <c r="D378" s="103"/>
      <c r="E378" s="103"/>
      <c r="F378" s="104"/>
      <c r="G378" s="104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>
      <c r="A379" s="103"/>
      <c r="B379" s="129"/>
      <c r="C379" s="103"/>
      <c r="D379" s="103"/>
      <c r="E379" s="103"/>
      <c r="F379" s="104"/>
      <c r="G379" s="104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>
      <c r="A380" s="103"/>
      <c r="B380" s="129"/>
      <c r="C380" s="103"/>
      <c r="D380" s="103"/>
      <c r="E380" s="103"/>
      <c r="F380" s="104"/>
      <c r="G380" s="104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>
      <c r="A381" s="103"/>
      <c r="B381" s="129"/>
      <c r="C381" s="103"/>
      <c r="D381" s="103"/>
      <c r="E381" s="103"/>
      <c r="F381" s="104"/>
      <c r="G381" s="104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>
      <c r="A382" s="103"/>
      <c r="B382" s="129"/>
      <c r="C382" s="103"/>
      <c r="D382" s="103"/>
      <c r="E382" s="103"/>
      <c r="F382" s="104"/>
      <c r="G382" s="104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>
      <c r="A383" s="103"/>
      <c r="B383" s="129"/>
      <c r="C383" s="103"/>
      <c r="D383" s="103"/>
      <c r="E383" s="103"/>
      <c r="F383" s="104"/>
      <c r="G383" s="104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>
      <c r="A384" s="103"/>
      <c r="B384" s="129"/>
      <c r="C384" s="103"/>
      <c r="D384" s="103"/>
      <c r="E384" s="103"/>
      <c r="F384" s="104"/>
      <c r="G384" s="104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>
      <c r="A385" s="103"/>
      <c r="B385" s="129"/>
      <c r="C385" s="103"/>
      <c r="D385" s="103"/>
      <c r="E385" s="103"/>
      <c r="F385" s="104"/>
      <c r="G385" s="104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>
      <c r="A386" s="103"/>
      <c r="B386" s="129"/>
      <c r="C386" s="103"/>
      <c r="D386" s="103"/>
      <c r="E386" s="103"/>
      <c r="F386" s="104"/>
      <c r="G386" s="104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>
      <c r="A387" s="103"/>
      <c r="B387" s="129"/>
      <c r="C387" s="103"/>
      <c r="D387" s="103"/>
      <c r="E387" s="103"/>
      <c r="F387" s="104"/>
      <c r="G387" s="104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>
      <c r="A388" s="103"/>
      <c r="B388" s="129"/>
      <c r="C388" s="103"/>
      <c r="D388" s="103"/>
      <c r="E388" s="103"/>
      <c r="F388" s="104"/>
      <c r="G388" s="104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>
      <c r="A389" s="103"/>
      <c r="B389" s="129"/>
      <c r="C389" s="103"/>
      <c r="D389" s="103"/>
      <c r="E389" s="103"/>
      <c r="F389" s="104"/>
      <c r="G389" s="104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>
      <c r="A390" s="103"/>
      <c r="B390" s="129"/>
      <c r="C390" s="103"/>
      <c r="D390" s="103"/>
      <c r="E390" s="103"/>
      <c r="F390" s="104"/>
      <c r="G390" s="104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>
      <c r="A391" s="103"/>
      <c r="B391" s="129"/>
      <c r="C391" s="103"/>
      <c r="D391" s="103"/>
      <c r="E391" s="103"/>
      <c r="F391" s="104"/>
      <c r="G391" s="104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>
      <c r="A392" s="103"/>
      <c r="B392" s="129"/>
      <c r="C392" s="103"/>
      <c r="D392" s="103"/>
      <c r="E392" s="103"/>
      <c r="F392" s="104"/>
      <c r="G392" s="104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>
      <c r="A393" s="103"/>
      <c r="B393" s="129"/>
      <c r="C393" s="103"/>
      <c r="D393" s="103"/>
      <c r="E393" s="103"/>
      <c r="F393" s="104"/>
      <c r="G393" s="104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>
      <c r="A394" s="103"/>
      <c r="B394" s="129"/>
      <c r="C394" s="103"/>
      <c r="D394" s="103"/>
      <c r="E394" s="103"/>
      <c r="F394" s="104"/>
      <c r="G394" s="104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>
      <c r="A395" s="103"/>
      <c r="B395" s="129"/>
      <c r="C395" s="103"/>
      <c r="D395" s="103"/>
      <c r="E395" s="103"/>
      <c r="F395" s="104"/>
      <c r="G395" s="104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>
      <c r="A396" s="103"/>
      <c r="B396" s="129"/>
      <c r="C396" s="103"/>
      <c r="D396" s="103"/>
      <c r="E396" s="103"/>
      <c r="F396" s="104"/>
      <c r="G396" s="104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>
      <c r="A397" s="103"/>
      <c r="B397" s="129"/>
      <c r="C397" s="103"/>
      <c r="D397" s="103"/>
      <c r="E397" s="103"/>
      <c r="F397" s="104"/>
      <c r="G397" s="104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>
      <c r="A398" s="103"/>
      <c r="B398" s="129"/>
      <c r="C398" s="103"/>
      <c r="D398" s="103"/>
      <c r="E398" s="103"/>
      <c r="F398" s="104"/>
      <c r="G398" s="104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>
      <c r="A399" s="103"/>
      <c r="B399" s="129"/>
      <c r="C399" s="103"/>
      <c r="D399" s="103"/>
      <c r="E399" s="103"/>
      <c r="F399" s="104"/>
      <c r="G399" s="104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>
      <c r="A400" s="103"/>
      <c r="B400" s="129"/>
      <c r="C400" s="103"/>
      <c r="D400" s="103"/>
      <c r="E400" s="103"/>
      <c r="F400" s="104"/>
      <c r="G400" s="104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>
      <c r="A401" s="103"/>
      <c r="B401" s="129"/>
      <c r="C401" s="103"/>
      <c r="D401" s="103"/>
      <c r="E401" s="103"/>
      <c r="F401" s="104"/>
      <c r="G401" s="104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>
      <c r="A402" s="103"/>
      <c r="B402" s="129"/>
      <c r="C402" s="103"/>
      <c r="D402" s="103"/>
      <c r="E402" s="103"/>
      <c r="F402" s="104"/>
      <c r="G402" s="104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>
      <c r="A403" s="103"/>
      <c r="B403" s="129"/>
      <c r="C403" s="103"/>
      <c r="D403" s="103"/>
      <c r="E403" s="103"/>
      <c r="F403" s="104"/>
      <c r="G403" s="104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>
      <c r="A404" s="103"/>
      <c r="B404" s="129"/>
      <c r="C404" s="103"/>
      <c r="D404" s="103"/>
      <c r="E404" s="103"/>
      <c r="F404" s="104"/>
      <c r="G404" s="104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>
      <c r="A405" s="103"/>
      <c r="B405" s="129"/>
      <c r="C405" s="103"/>
      <c r="D405" s="103"/>
      <c r="E405" s="103"/>
      <c r="F405" s="104"/>
      <c r="G405" s="104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>
      <c r="A406" s="103"/>
      <c r="B406" s="129"/>
      <c r="C406" s="103"/>
      <c r="D406" s="103"/>
      <c r="E406" s="103"/>
      <c r="F406" s="104"/>
      <c r="G406" s="104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>
      <c r="A407" s="103"/>
      <c r="B407" s="129"/>
      <c r="C407" s="103"/>
      <c r="D407" s="103"/>
      <c r="E407" s="103"/>
      <c r="F407" s="104"/>
      <c r="G407" s="104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>
      <c r="A408" s="103"/>
      <c r="B408" s="129"/>
      <c r="C408" s="103"/>
      <c r="D408" s="103"/>
      <c r="E408" s="103"/>
      <c r="F408" s="104"/>
      <c r="G408" s="104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>
      <c r="A409" s="103"/>
      <c r="B409" s="129"/>
      <c r="C409" s="103"/>
      <c r="D409" s="103"/>
      <c r="E409" s="103"/>
      <c r="F409" s="104"/>
      <c r="G409" s="104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>
      <c r="A410" s="103"/>
      <c r="B410" s="129"/>
      <c r="C410" s="103"/>
      <c r="D410" s="103"/>
      <c r="E410" s="103"/>
      <c r="F410" s="104"/>
      <c r="G410" s="104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>
      <c r="A411" s="103"/>
      <c r="B411" s="129"/>
      <c r="C411" s="103"/>
      <c r="D411" s="103"/>
      <c r="E411" s="103"/>
      <c r="F411" s="104"/>
      <c r="G411" s="104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>
      <c r="A412" s="103"/>
      <c r="B412" s="129"/>
      <c r="C412" s="103"/>
      <c r="D412" s="103"/>
      <c r="E412" s="103"/>
      <c r="F412" s="104"/>
      <c r="G412" s="104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>
      <c r="A413" s="103"/>
      <c r="B413" s="129"/>
      <c r="C413" s="103"/>
      <c r="D413" s="103"/>
      <c r="E413" s="103"/>
      <c r="F413" s="104"/>
      <c r="G413" s="104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>
      <c r="A414" s="103"/>
      <c r="B414" s="129"/>
      <c r="C414" s="103"/>
      <c r="D414" s="103"/>
      <c r="E414" s="103"/>
      <c r="F414" s="104"/>
      <c r="G414" s="104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>
      <c r="A415" s="103"/>
      <c r="B415" s="129"/>
      <c r="C415" s="103"/>
      <c r="D415" s="103"/>
      <c r="E415" s="103"/>
      <c r="F415" s="104"/>
      <c r="G415" s="104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>
      <c r="A416" s="103"/>
      <c r="B416" s="129"/>
      <c r="C416" s="103"/>
      <c r="D416" s="103"/>
      <c r="E416" s="103"/>
      <c r="F416" s="104"/>
      <c r="G416" s="104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>
      <c r="A417" s="103"/>
      <c r="B417" s="129"/>
      <c r="C417" s="103"/>
      <c r="D417" s="103"/>
      <c r="E417" s="103"/>
      <c r="F417" s="104"/>
      <c r="G417" s="104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>
      <c r="A418" s="103"/>
      <c r="B418" s="129"/>
      <c r="C418" s="103"/>
      <c r="D418" s="103"/>
      <c r="E418" s="103"/>
      <c r="F418" s="104"/>
      <c r="G418" s="104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>
      <c r="A419" s="103"/>
      <c r="B419" s="129"/>
      <c r="C419" s="103"/>
      <c r="D419" s="103"/>
      <c r="E419" s="103"/>
      <c r="F419" s="104"/>
      <c r="G419" s="104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>
      <c r="A420" s="103"/>
      <c r="B420" s="129"/>
      <c r="C420" s="103"/>
      <c r="D420" s="103"/>
      <c r="E420" s="103"/>
      <c r="F420" s="104"/>
      <c r="G420" s="104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>
      <c r="A421" s="103"/>
      <c r="B421" s="129"/>
      <c r="C421" s="103"/>
      <c r="D421" s="103"/>
      <c r="E421" s="103"/>
      <c r="F421" s="104"/>
      <c r="G421" s="104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>
      <c r="A422" s="103"/>
      <c r="B422" s="129"/>
      <c r="C422" s="103"/>
      <c r="D422" s="103"/>
      <c r="E422" s="103"/>
      <c r="F422" s="104"/>
      <c r="G422" s="104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>
      <c r="A423" s="103"/>
      <c r="B423" s="129"/>
      <c r="C423" s="103"/>
      <c r="D423" s="103"/>
      <c r="E423" s="103"/>
      <c r="F423" s="104"/>
      <c r="G423" s="104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>
      <c r="A424" s="103"/>
      <c r="B424" s="129"/>
      <c r="C424" s="103"/>
      <c r="D424" s="103"/>
      <c r="E424" s="103"/>
      <c r="F424" s="104"/>
      <c r="G424" s="104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>
      <c r="A425" s="103"/>
      <c r="B425" s="129"/>
      <c r="C425" s="103"/>
      <c r="D425" s="103"/>
      <c r="E425" s="103"/>
      <c r="F425" s="104"/>
      <c r="G425" s="104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>
      <c r="A426" s="103"/>
      <c r="B426" s="129"/>
      <c r="C426" s="103"/>
      <c r="D426" s="103"/>
      <c r="E426" s="103"/>
      <c r="F426" s="104"/>
      <c r="G426" s="104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>
      <c r="A427" s="103"/>
      <c r="B427" s="129"/>
      <c r="C427" s="103"/>
      <c r="D427" s="103"/>
      <c r="E427" s="103"/>
      <c r="F427" s="104"/>
      <c r="G427" s="104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>
      <c r="A428" s="103"/>
      <c r="B428" s="129"/>
      <c r="C428" s="103"/>
      <c r="D428" s="103"/>
      <c r="E428" s="103"/>
      <c r="F428" s="104"/>
      <c r="G428" s="104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>
      <c r="A429" s="103"/>
      <c r="B429" s="129"/>
      <c r="C429" s="103"/>
      <c r="D429" s="103"/>
      <c r="E429" s="103"/>
      <c r="F429" s="104"/>
      <c r="G429" s="104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>
      <c r="A430" s="103"/>
      <c r="B430" s="129"/>
      <c r="C430" s="103"/>
      <c r="D430" s="103"/>
      <c r="E430" s="103"/>
      <c r="F430" s="104"/>
      <c r="G430" s="104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>
      <c r="A431" s="103"/>
      <c r="B431" s="129"/>
      <c r="C431" s="103"/>
      <c r="D431" s="103"/>
      <c r="E431" s="103"/>
      <c r="F431" s="104"/>
      <c r="G431" s="104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>
      <c r="A432" s="103"/>
      <c r="B432" s="129"/>
      <c r="C432" s="103"/>
      <c r="D432" s="103"/>
      <c r="E432" s="103"/>
      <c r="F432" s="104"/>
      <c r="G432" s="104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>
      <c r="A433" s="103"/>
      <c r="B433" s="129"/>
      <c r="C433" s="103"/>
      <c r="D433" s="103"/>
      <c r="E433" s="103"/>
      <c r="F433" s="104"/>
      <c r="G433" s="104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>
      <c r="A434" s="103"/>
      <c r="B434" s="129"/>
      <c r="C434" s="103"/>
      <c r="D434" s="103"/>
      <c r="E434" s="103"/>
      <c r="F434" s="104"/>
      <c r="G434" s="104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>
      <c r="A435" s="103"/>
      <c r="B435" s="129"/>
      <c r="C435" s="103"/>
      <c r="D435" s="103"/>
      <c r="E435" s="103"/>
      <c r="F435" s="104"/>
      <c r="G435" s="104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>
      <c r="A436" s="103"/>
      <c r="B436" s="129"/>
      <c r="C436" s="103"/>
      <c r="D436" s="103"/>
      <c r="E436" s="103"/>
      <c r="F436" s="104"/>
      <c r="G436" s="104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>
      <c r="A437" s="103"/>
      <c r="B437" s="129"/>
      <c r="C437" s="103"/>
      <c r="D437" s="103"/>
      <c r="E437" s="103"/>
      <c r="F437" s="104"/>
      <c r="G437" s="104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>
      <c r="A438" s="103"/>
      <c r="B438" s="129"/>
      <c r="C438" s="103"/>
      <c r="D438" s="103"/>
      <c r="E438" s="103"/>
      <c r="F438" s="104"/>
      <c r="G438" s="104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>
      <c r="A439" s="103"/>
      <c r="B439" s="129"/>
      <c r="C439" s="103"/>
      <c r="D439" s="103"/>
      <c r="E439" s="103"/>
      <c r="F439" s="104"/>
      <c r="G439" s="104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>
      <c r="A440" s="103"/>
      <c r="B440" s="129"/>
      <c r="C440" s="103"/>
      <c r="D440" s="103"/>
      <c r="E440" s="103"/>
      <c r="F440" s="104"/>
      <c r="G440" s="104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>
      <c r="A441" s="103"/>
      <c r="B441" s="129"/>
      <c r="C441" s="103"/>
      <c r="D441" s="103"/>
      <c r="E441" s="103"/>
      <c r="F441" s="104"/>
      <c r="G441" s="104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>
      <c r="A442" s="103"/>
      <c r="B442" s="129"/>
      <c r="C442" s="103"/>
      <c r="D442" s="103"/>
      <c r="E442" s="103"/>
      <c r="F442" s="104"/>
      <c r="G442" s="104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>
      <c r="A443" s="103"/>
      <c r="B443" s="129"/>
      <c r="C443" s="103"/>
      <c r="D443" s="103"/>
      <c r="E443" s="103"/>
      <c r="F443" s="104"/>
      <c r="G443" s="104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>
      <c r="A444" s="103"/>
      <c r="B444" s="129"/>
      <c r="C444" s="103"/>
      <c r="D444" s="103"/>
      <c r="E444" s="103"/>
      <c r="F444" s="104"/>
      <c r="G444" s="104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>
      <c r="A445" s="103"/>
      <c r="B445" s="129"/>
      <c r="C445" s="103"/>
      <c r="D445" s="103"/>
      <c r="E445" s="103"/>
      <c r="F445" s="104"/>
      <c r="G445" s="104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>
      <c r="A446" s="103"/>
      <c r="B446" s="129"/>
      <c r="C446" s="103"/>
      <c r="D446" s="103"/>
      <c r="E446" s="103"/>
      <c r="F446" s="104"/>
      <c r="G446" s="104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>
      <c r="A447" s="103"/>
      <c r="B447" s="129"/>
      <c r="C447" s="103"/>
      <c r="D447" s="103"/>
      <c r="E447" s="103"/>
      <c r="F447" s="104"/>
      <c r="G447" s="104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>
      <c r="A448" s="103"/>
      <c r="B448" s="129"/>
      <c r="C448" s="103"/>
      <c r="D448" s="103"/>
      <c r="E448" s="103"/>
      <c r="F448" s="104"/>
      <c r="G448" s="104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>
      <c r="A449" s="103"/>
      <c r="B449" s="129"/>
      <c r="C449" s="103"/>
      <c r="D449" s="103"/>
      <c r="E449" s="103"/>
      <c r="F449" s="104"/>
      <c r="G449" s="104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>
      <c r="A450" s="103"/>
      <c r="B450" s="129"/>
      <c r="C450" s="103"/>
      <c r="D450" s="103"/>
      <c r="E450" s="103"/>
      <c r="F450" s="104"/>
      <c r="G450" s="104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>
      <c r="A451" s="103"/>
      <c r="B451" s="129"/>
      <c r="C451" s="103"/>
      <c r="D451" s="103"/>
      <c r="E451" s="103"/>
      <c r="F451" s="104"/>
      <c r="G451" s="104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>
      <c r="A452" s="103"/>
      <c r="B452" s="129"/>
      <c r="C452" s="103"/>
      <c r="D452" s="103"/>
      <c r="E452" s="103"/>
      <c r="F452" s="104"/>
      <c r="G452" s="104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>
      <c r="A453" s="103"/>
      <c r="B453" s="129"/>
      <c r="C453" s="103"/>
      <c r="D453" s="103"/>
      <c r="E453" s="103"/>
      <c r="F453" s="104"/>
      <c r="G453" s="104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>
      <c r="A454" s="103"/>
      <c r="B454" s="129"/>
      <c r="C454" s="103"/>
      <c r="D454" s="103"/>
      <c r="E454" s="103"/>
      <c r="F454" s="104"/>
      <c r="G454" s="104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>
      <c r="A455" s="103"/>
      <c r="B455" s="129"/>
      <c r="C455" s="103"/>
      <c r="D455" s="103"/>
      <c r="E455" s="103"/>
      <c r="F455" s="104"/>
      <c r="G455" s="104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>
      <c r="A456" s="103"/>
      <c r="B456" s="129"/>
      <c r="C456" s="103"/>
      <c r="D456" s="103"/>
      <c r="E456" s="103"/>
      <c r="F456" s="104"/>
      <c r="G456" s="104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>
      <c r="A457" s="103"/>
      <c r="B457" s="129"/>
      <c r="C457" s="103"/>
      <c r="D457" s="103"/>
      <c r="E457" s="103"/>
      <c r="F457" s="104"/>
      <c r="G457" s="104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>
      <c r="A458" s="103"/>
      <c r="B458" s="129"/>
      <c r="C458" s="103"/>
      <c r="D458" s="103"/>
      <c r="E458" s="103"/>
      <c r="F458" s="104"/>
      <c r="G458" s="104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>
      <c r="A459" s="103"/>
      <c r="B459" s="129"/>
      <c r="C459" s="103"/>
      <c r="D459" s="103"/>
      <c r="E459" s="103"/>
      <c r="F459" s="104"/>
      <c r="G459" s="104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>
      <c r="A460" s="103"/>
      <c r="B460" s="129"/>
      <c r="C460" s="103"/>
      <c r="D460" s="103"/>
      <c r="E460" s="103"/>
      <c r="F460" s="104"/>
      <c r="G460" s="104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>
      <c r="A461" s="103"/>
      <c r="B461" s="129"/>
      <c r="C461" s="103"/>
      <c r="D461" s="103"/>
      <c r="E461" s="103"/>
      <c r="F461" s="104"/>
      <c r="G461" s="104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>
      <c r="A462" s="103"/>
      <c r="B462" s="129"/>
      <c r="C462" s="103"/>
      <c r="D462" s="103"/>
      <c r="E462" s="103"/>
      <c r="F462" s="104"/>
      <c r="G462" s="104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>
      <c r="A463" s="103"/>
      <c r="B463" s="129"/>
      <c r="C463" s="103"/>
      <c r="D463" s="103"/>
      <c r="E463" s="103"/>
      <c r="F463" s="104"/>
      <c r="G463" s="104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>
      <c r="A464" s="103"/>
      <c r="B464" s="129"/>
      <c r="C464" s="103"/>
      <c r="D464" s="103"/>
      <c r="E464" s="103"/>
      <c r="F464" s="104"/>
      <c r="G464" s="104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>
      <c r="A465" s="103"/>
      <c r="B465" s="129"/>
      <c r="C465" s="103"/>
      <c r="D465" s="103"/>
      <c r="E465" s="103"/>
      <c r="F465" s="104"/>
      <c r="G465" s="104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>
      <c r="A466" s="103"/>
      <c r="B466" s="129"/>
      <c r="C466" s="103"/>
      <c r="D466" s="103"/>
      <c r="E466" s="103"/>
      <c r="F466" s="104"/>
      <c r="G466" s="104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>
      <c r="A467" s="103"/>
      <c r="B467" s="129"/>
      <c r="C467" s="103"/>
      <c r="D467" s="103"/>
      <c r="E467" s="103"/>
      <c r="F467" s="104"/>
      <c r="G467" s="104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>
      <c r="A468" s="103"/>
      <c r="B468" s="129"/>
      <c r="C468" s="103"/>
      <c r="D468" s="103"/>
      <c r="E468" s="103"/>
      <c r="F468" s="104"/>
      <c r="G468" s="104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>
      <c r="A469" s="103"/>
      <c r="B469" s="129"/>
      <c r="C469" s="103"/>
      <c r="D469" s="103"/>
      <c r="E469" s="103"/>
      <c r="F469" s="104"/>
      <c r="G469" s="104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>
      <c r="A470" s="103"/>
      <c r="B470" s="129"/>
      <c r="C470" s="103"/>
      <c r="D470" s="103"/>
      <c r="E470" s="103"/>
      <c r="F470" s="104"/>
      <c r="G470" s="104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>
      <c r="A471" s="103"/>
      <c r="B471" s="129"/>
      <c r="C471" s="103"/>
      <c r="D471" s="103"/>
      <c r="E471" s="103"/>
      <c r="F471" s="104"/>
      <c r="G471" s="104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>
      <c r="A472" s="103"/>
      <c r="B472" s="129"/>
      <c r="C472" s="103"/>
      <c r="D472" s="103"/>
      <c r="E472" s="103"/>
      <c r="F472" s="104"/>
      <c r="G472" s="104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>
      <c r="A473" s="103"/>
      <c r="B473" s="129"/>
      <c r="C473" s="103"/>
      <c r="D473" s="103"/>
      <c r="E473" s="103"/>
      <c r="F473" s="104"/>
      <c r="G473" s="104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>
      <c r="A474" s="103"/>
      <c r="B474" s="129"/>
      <c r="C474" s="103"/>
      <c r="D474" s="103"/>
      <c r="E474" s="103"/>
      <c r="F474" s="104"/>
      <c r="G474" s="104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>
      <c r="A475" s="103"/>
      <c r="B475" s="129"/>
      <c r="C475" s="103"/>
      <c r="D475" s="103"/>
      <c r="E475" s="103"/>
      <c r="F475" s="104"/>
      <c r="G475" s="104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>
      <c r="A476" s="103"/>
      <c r="B476" s="129"/>
      <c r="C476" s="103"/>
      <c r="D476" s="103"/>
      <c r="E476" s="103"/>
      <c r="F476" s="104"/>
      <c r="G476" s="104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>
      <c r="A477" s="103"/>
      <c r="B477" s="129"/>
      <c r="C477" s="103"/>
      <c r="D477" s="103"/>
      <c r="E477" s="103"/>
      <c r="F477" s="104"/>
      <c r="G477" s="104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>
      <c r="A478" s="103"/>
      <c r="B478" s="129"/>
      <c r="C478" s="103"/>
      <c r="D478" s="103"/>
      <c r="E478" s="103"/>
      <c r="F478" s="104"/>
      <c r="G478" s="104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>
      <c r="A479" s="103"/>
      <c r="B479" s="129"/>
      <c r="C479" s="103"/>
      <c r="D479" s="103"/>
      <c r="E479" s="103"/>
      <c r="F479" s="104"/>
      <c r="G479" s="104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>
      <c r="A480" s="103"/>
      <c r="B480" s="129"/>
      <c r="C480" s="103"/>
      <c r="D480" s="103"/>
      <c r="E480" s="103"/>
      <c r="F480" s="104"/>
      <c r="G480" s="104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>
      <c r="A481" s="103"/>
      <c r="B481" s="129"/>
      <c r="C481" s="103"/>
      <c r="D481" s="103"/>
      <c r="E481" s="103"/>
      <c r="F481" s="104"/>
      <c r="G481" s="104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>
      <c r="A482" s="103"/>
      <c r="B482" s="129"/>
      <c r="C482" s="103"/>
      <c r="D482" s="103"/>
      <c r="E482" s="103"/>
      <c r="F482" s="104"/>
      <c r="G482" s="104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>
      <c r="A483" s="103"/>
      <c r="B483" s="129"/>
      <c r="C483" s="103"/>
      <c r="D483" s="103"/>
      <c r="E483" s="103"/>
      <c r="F483" s="104"/>
      <c r="G483" s="104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>
      <c r="A484" s="103"/>
      <c r="B484" s="129"/>
      <c r="C484" s="103"/>
      <c r="D484" s="103"/>
      <c r="E484" s="103"/>
      <c r="F484" s="104"/>
      <c r="G484" s="104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>
      <c r="A485" s="103"/>
      <c r="B485" s="129"/>
      <c r="C485" s="103"/>
      <c r="D485" s="103"/>
      <c r="E485" s="103"/>
      <c r="F485" s="104"/>
      <c r="G485" s="104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>
      <c r="A486" s="103"/>
      <c r="B486" s="129"/>
      <c r="C486" s="103"/>
      <c r="D486" s="103"/>
      <c r="E486" s="103"/>
      <c r="F486" s="104"/>
      <c r="G486" s="104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>
      <c r="A487" s="103"/>
      <c r="B487" s="129"/>
      <c r="C487" s="103"/>
      <c r="D487" s="103"/>
      <c r="E487" s="103"/>
      <c r="F487" s="104"/>
      <c r="G487" s="104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>
      <c r="A488" s="103"/>
      <c r="B488" s="129"/>
      <c r="C488" s="103"/>
      <c r="D488" s="103"/>
      <c r="E488" s="103"/>
      <c r="F488" s="104"/>
      <c r="G488" s="104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>
      <c r="A489" s="103"/>
      <c r="B489" s="129"/>
      <c r="C489" s="103"/>
      <c r="D489" s="103"/>
      <c r="E489" s="103"/>
      <c r="F489" s="104"/>
      <c r="G489" s="104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>
      <c r="A490" s="103"/>
      <c r="B490" s="129"/>
      <c r="C490" s="103"/>
      <c r="D490" s="103"/>
      <c r="E490" s="103"/>
      <c r="F490" s="104"/>
      <c r="G490" s="104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>
      <c r="A491" s="103"/>
      <c r="B491" s="129"/>
      <c r="C491" s="103"/>
      <c r="D491" s="103"/>
      <c r="E491" s="103"/>
      <c r="F491" s="104"/>
      <c r="G491" s="104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>
      <c r="A492" s="103"/>
      <c r="B492" s="129"/>
      <c r="C492" s="103"/>
      <c r="D492" s="103"/>
      <c r="E492" s="103"/>
      <c r="F492" s="104"/>
      <c r="G492" s="104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>
      <c r="A493" s="103"/>
      <c r="B493" s="129"/>
      <c r="C493" s="103"/>
      <c r="D493" s="103"/>
      <c r="E493" s="103"/>
      <c r="F493" s="104"/>
      <c r="G493" s="104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>
      <c r="A494" s="103"/>
      <c r="B494" s="129"/>
      <c r="C494" s="103"/>
      <c r="D494" s="103"/>
      <c r="E494" s="103"/>
      <c r="F494" s="104"/>
      <c r="G494" s="104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>
      <c r="A495" s="103"/>
      <c r="B495" s="129"/>
      <c r="C495" s="103"/>
      <c r="D495" s="103"/>
      <c r="E495" s="103"/>
      <c r="F495" s="104"/>
      <c r="G495" s="104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>
      <c r="A496" s="103"/>
      <c r="B496" s="129"/>
      <c r="C496" s="103"/>
      <c r="D496" s="103"/>
      <c r="E496" s="103"/>
      <c r="F496" s="104"/>
      <c r="G496" s="104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>
      <c r="A497" s="103"/>
      <c r="B497" s="129"/>
      <c r="C497" s="103"/>
      <c r="D497" s="103"/>
      <c r="E497" s="103"/>
      <c r="F497" s="104"/>
      <c r="G497" s="104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>
      <c r="A498" s="103"/>
      <c r="B498" s="129"/>
      <c r="C498" s="103"/>
      <c r="D498" s="103"/>
      <c r="E498" s="103"/>
      <c r="F498" s="104"/>
      <c r="G498" s="104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>
      <c r="A499" s="103"/>
      <c r="B499" s="129"/>
      <c r="C499" s="103"/>
      <c r="D499" s="103"/>
      <c r="E499" s="103"/>
      <c r="F499" s="104"/>
      <c r="G499" s="104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>
      <c r="A500" s="103"/>
      <c r="B500" s="129"/>
      <c r="C500" s="103"/>
      <c r="D500" s="103"/>
      <c r="E500" s="103"/>
      <c r="F500" s="104"/>
      <c r="G500" s="104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>
      <c r="A501" s="103"/>
      <c r="B501" s="129"/>
      <c r="C501" s="103"/>
      <c r="D501" s="103"/>
      <c r="E501" s="103"/>
      <c r="F501" s="104"/>
      <c r="G501" s="104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>
      <c r="A502" s="103"/>
      <c r="B502" s="129"/>
      <c r="C502" s="103"/>
      <c r="D502" s="103"/>
      <c r="E502" s="103"/>
      <c r="F502" s="104"/>
      <c r="G502" s="104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>
      <c r="A503" s="103"/>
      <c r="B503" s="129"/>
      <c r="C503" s="103"/>
      <c r="D503" s="103"/>
      <c r="E503" s="103"/>
      <c r="F503" s="104"/>
      <c r="G503" s="104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>
      <c r="A504" s="103"/>
      <c r="B504" s="129"/>
      <c r="C504" s="103"/>
      <c r="D504" s="103"/>
      <c r="E504" s="103"/>
      <c r="F504" s="104"/>
      <c r="G504" s="104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>
      <c r="A505" s="103"/>
      <c r="B505" s="129"/>
      <c r="C505" s="103"/>
      <c r="D505" s="103"/>
      <c r="E505" s="103"/>
      <c r="F505" s="104"/>
      <c r="G505" s="104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>
      <c r="A506" s="103"/>
      <c r="B506" s="129"/>
      <c r="C506" s="103"/>
      <c r="D506" s="103"/>
      <c r="E506" s="103"/>
      <c r="F506" s="104"/>
      <c r="G506" s="104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>
      <c r="A507" s="103"/>
      <c r="B507" s="129"/>
      <c r="C507" s="103"/>
      <c r="D507" s="103"/>
      <c r="E507" s="103"/>
      <c r="F507" s="104"/>
      <c r="G507" s="104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>
      <c r="A508" s="103"/>
      <c r="B508" s="129"/>
      <c r="C508" s="103"/>
      <c r="D508" s="103"/>
      <c r="E508" s="103"/>
      <c r="F508" s="104"/>
      <c r="G508" s="104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>
      <c r="A509" s="103"/>
      <c r="B509" s="129"/>
      <c r="C509" s="103"/>
      <c r="D509" s="103"/>
      <c r="E509" s="103"/>
      <c r="F509" s="104"/>
      <c r="G509" s="104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>
      <c r="A510" s="103"/>
      <c r="B510" s="129"/>
      <c r="C510" s="103"/>
      <c r="D510" s="103"/>
      <c r="E510" s="103"/>
      <c r="F510" s="104"/>
      <c r="G510" s="104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>
      <c r="A511" s="103"/>
      <c r="B511" s="129"/>
      <c r="C511" s="103"/>
      <c r="D511" s="103"/>
      <c r="E511" s="103"/>
      <c r="F511" s="104"/>
      <c r="G511" s="104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>
      <c r="A512" s="103"/>
      <c r="B512" s="129"/>
      <c r="C512" s="103"/>
      <c r="D512" s="103"/>
      <c r="E512" s="103"/>
      <c r="F512" s="104"/>
      <c r="G512" s="104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>
      <c r="A513" s="103"/>
      <c r="B513" s="129"/>
      <c r="C513" s="103"/>
      <c r="D513" s="103"/>
      <c r="E513" s="103"/>
      <c r="F513" s="104"/>
      <c r="G513" s="104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>
      <c r="A514" s="103"/>
      <c r="B514" s="129"/>
      <c r="C514" s="103"/>
      <c r="D514" s="103"/>
      <c r="E514" s="103"/>
      <c r="F514" s="104"/>
      <c r="G514" s="104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>
      <c r="A515" s="103"/>
      <c r="B515" s="129"/>
      <c r="C515" s="103"/>
      <c r="D515" s="103"/>
      <c r="E515" s="103"/>
      <c r="F515" s="104"/>
      <c r="G515" s="104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>
      <c r="A516" s="103"/>
      <c r="B516" s="129"/>
      <c r="C516" s="103"/>
      <c r="D516" s="103"/>
      <c r="E516" s="103"/>
      <c r="F516" s="104"/>
      <c r="G516" s="104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>
      <c r="A517" s="103"/>
      <c r="B517" s="129"/>
      <c r="C517" s="103"/>
      <c r="D517" s="103"/>
      <c r="E517" s="103"/>
      <c r="F517" s="104"/>
      <c r="G517" s="104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>
      <c r="A518" s="103"/>
      <c r="B518" s="129"/>
      <c r="C518" s="103"/>
      <c r="D518" s="103"/>
      <c r="E518" s="103"/>
      <c r="F518" s="104"/>
      <c r="G518" s="104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>
      <c r="A519" s="103"/>
      <c r="B519" s="129"/>
      <c r="C519" s="103"/>
      <c r="D519" s="103"/>
      <c r="E519" s="103"/>
      <c r="F519" s="104"/>
      <c r="G519" s="104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>
      <c r="A520" s="103"/>
      <c r="B520" s="129"/>
      <c r="C520" s="103"/>
      <c r="D520" s="103"/>
      <c r="E520" s="103"/>
      <c r="F520" s="104"/>
      <c r="G520" s="104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>
      <c r="A521" s="103"/>
      <c r="B521" s="129"/>
      <c r="C521" s="103"/>
      <c r="D521" s="103"/>
      <c r="E521" s="103"/>
      <c r="F521" s="104"/>
      <c r="G521" s="104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>
      <c r="A522" s="103"/>
      <c r="B522" s="129"/>
      <c r="C522" s="103"/>
      <c r="D522" s="103"/>
      <c r="E522" s="103"/>
      <c r="F522" s="104"/>
      <c r="G522" s="104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>
      <c r="A523" s="103"/>
      <c r="B523" s="129"/>
      <c r="C523" s="103"/>
      <c r="D523" s="103"/>
      <c r="E523" s="103"/>
      <c r="F523" s="104"/>
      <c r="G523" s="104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>
      <c r="A524" s="103"/>
      <c r="B524" s="129"/>
      <c r="C524" s="103"/>
      <c r="D524" s="103"/>
      <c r="E524" s="103"/>
      <c r="F524" s="104"/>
      <c r="G524" s="104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>
      <c r="A525" s="103"/>
      <c r="B525" s="129"/>
      <c r="C525" s="103"/>
      <c r="D525" s="103"/>
      <c r="E525" s="103"/>
      <c r="F525" s="104"/>
      <c r="G525" s="104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>
      <c r="A526" s="103"/>
      <c r="B526" s="129"/>
      <c r="C526" s="103"/>
      <c r="D526" s="103"/>
      <c r="E526" s="103"/>
      <c r="F526" s="104"/>
      <c r="G526" s="104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>
      <c r="A527" s="103"/>
      <c r="B527" s="129"/>
      <c r="C527" s="103"/>
      <c r="D527" s="103"/>
      <c r="E527" s="103"/>
      <c r="F527" s="104"/>
      <c r="G527" s="104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>
      <c r="A528" s="103"/>
      <c r="B528" s="129"/>
      <c r="C528" s="103"/>
      <c r="D528" s="103"/>
      <c r="E528" s="103"/>
      <c r="F528" s="104"/>
      <c r="G528" s="104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>
      <c r="A529" s="103"/>
      <c r="B529" s="129"/>
      <c r="C529" s="103"/>
      <c r="D529" s="103"/>
      <c r="E529" s="103"/>
      <c r="F529" s="104"/>
      <c r="G529" s="104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>
      <c r="A530" s="103"/>
      <c r="B530" s="129"/>
      <c r="C530" s="103"/>
      <c r="D530" s="103"/>
      <c r="E530" s="103"/>
      <c r="F530" s="104"/>
      <c r="G530" s="104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>
      <c r="A531" s="103"/>
      <c r="B531" s="129"/>
      <c r="C531" s="103"/>
      <c r="D531" s="103"/>
      <c r="E531" s="103"/>
      <c r="F531" s="104"/>
      <c r="G531" s="104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>
      <c r="A532" s="103"/>
      <c r="B532" s="129"/>
      <c r="C532" s="103"/>
      <c r="D532" s="103"/>
      <c r="E532" s="103"/>
      <c r="F532" s="104"/>
      <c r="G532" s="104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>
      <c r="A533" s="103"/>
      <c r="B533" s="129"/>
      <c r="C533" s="103"/>
      <c r="D533" s="103"/>
      <c r="E533" s="103"/>
      <c r="F533" s="104"/>
      <c r="G533" s="104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>
      <c r="A534" s="103"/>
      <c r="B534" s="129"/>
      <c r="C534" s="103"/>
      <c r="D534" s="103"/>
      <c r="E534" s="103"/>
      <c r="F534" s="104"/>
      <c r="G534" s="104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>
      <c r="A535" s="103"/>
      <c r="B535" s="129"/>
      <c r="C535" s="103"/>
      <c r="D535" s="103"/>
      <c r="E535" s="103"/>
      <c r="F535" s="104"/>
      <c r="G535" s="104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>
      <c r="A536" s="103"/>
      <c r="B536" s="129"/>
      <c r="C536" s="103"/>
      <c r="D536" s="103"/>
      <c r="E536" s="103"/>
      <c r="F536" s="104"/>
      <c r="G536" s="104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>
      <c r="A537" s="103"/>
      <c r="B537" s="129"/>
      <c r="C537" s="103"/>
      <c r="D537" s="103"/>
      <c r="E537" s="103"/>
      <c r="F537" s="104"/>
      <c r="G537" s="104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>
      <c r="A538" s="103"/>
      <c r="B538" s="129"/>
      <c r="C538" s="103"/>
      <c r="D538" s="103"/>
      <c r="E538" s="103"/>
      <c r="F538" s="104"/>
      <c r="G538" s="104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>
      <c r="A539" s="103"/>
      <c r="B539" s="129"/>
      <c r="C539" s="103"/>
      <c r="D539" s="103"/>
      <c r="E539" s="103"/>
      <c r="F539" s="104"/>
      <c r="G539" s="104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>
      <c r="A540" s="103"/>
      <c r="B540" s="129"/>
      <c r="C540" s="103"/>
      <c r="D540" s="103"/>
      <c r="E540" s="103"/>
      <c r="F540" s="104"/>
      <c r="G540" s="104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>
      <c r="A541" s="103"/>
      <c r="B541" s="129"/>
      <c r="C541" s="103"/>
      <c r="D541" s="103"/>
      <c r="E541" s="103"/>
      <c r="F541" s="104"/>
      <c r="G541" s="104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>
      <c r="A542" s="103"/>
      <c r="B542" s="129"/>
      <c r="C542" s="103"/>
      <c r="D542" s="103"/>
      <c r="E542" s="103"/>
      <c r="F542" s="104"/>
      <c r="G542" s="104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>
      <c r="A543" s="103"/>
      <c r="B543" s="129"/>
      <c r="C543" s="103"/>
      <c r="D543" s="103"/>
      <c r="E543" s="103"/>
      <c r="F543" s="104"/>
      <c r="G543" s="104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>
      <c r="A544" s="103"/>
      <c r="B544" s="129"/>
      <c r="C544" s="103"/>
      <c r="D544" s="103"/>
      <c r="E544" s="103"/>
      <c r="F544" s="104"/>
      <c r="G544" s="104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>
      <c r="A545" s="103"/>
      <c r="B545" s="129"/>
      <c r="C545" s="103"/>
      <c r="D545" s="103"/>
      <c r="E545" s="103"/>
      <c r="F545" s="104"/>
      <c r="G545" s="104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>
      <c r="A546" s="103"/>
      <c r="B546" s="129"/>
      <c r="C546" s="103"/>
      <c r="D546" s="103"/>
      <c r="E546" s="103"/>
      <c r="F546" s="104"/>
      <c r="G546" s="104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>
      <c r="A547" s="103"/>
      <c r="B547" s="129"/>
      <c r="C547" s="103"/>
      <c r="D547" s="103"/>
      <c r="E547" s="103"/>
      <c r="F547" s="104"/>
      <c r="G547" s="104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>
      <c r="A548" s="103"/>
      <c r="B548" s="129"/>
      <c r="C548" s="103"/>
      <c r="D548" s="103"/>
      <c r="E548" s="103"/>
      <c r="F548" s="104"/>
      <c r="G548" s="104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>
      <c r="A549" s="103"/>
      <c r="B549" s="129"/>
      <c r="C549" s="103"/>
      <c r="D549" s="103"/>
      <c r="E549" s="103"/>
      <c r="F549" s="104"/>
      <c r="G549" s="104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>
      <c r="A550" s="103"/>
      <c r="B550" s="129"/>
      <c r="C550" s="103"/>
      <c r="D550" s="103"/>
      <c r="E550" s="103"/>
      <c r="F550" s="104"/>
      <c r="G550" s="104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>
      <c r="A551" s="103"/>
      <c r="B551" s="129"/>
      <c r="C551" s="103"/>
      <c r="D551" s="103"/>
      <c r="E551" s="103"/>
      <c r="F551" s="104"/>
      <c r="G551" s="104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>
      <c r="A552" s="103"/>
      <c r="B552" s="129"/>
      <c r="C552" s="103"/>
      <c r="D552" s="103"/>
      <c r="E552" s="103"/>
      <c r="F552" s="104"/>
      <c r="G552" s="104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>
      <c r="A553" s="103"/>
      <c r="B553" s="129"/>
      <c r="C553" s="103"/>
      <c r="D553" s="103"/>
      <c r="E553" s="103"/>
      <c r="F553" s="104"/>
      <c r="G553" s="104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>
      <c r="A554" s="103"/>
      <c r="B554" s="129"/>
      <c r="C554" s="103"/>
      <c r="D554" s="103"/>
      <c r="E554" s="103"/>
      <c r="F554" s="104"/>
      <c r="G554" s="104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>
      <c r="A555" s="103"/>
      <c r="B555" s="129"/>
      <c r="C555" s="103"/>
      <c r="D555" s="103"/>
      <c r="E555" s="103"/>
      <c r="F555" s="104"/>
      <c r="G555" s="104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>
      <c r="A556" s="103"/>
      <c r="B556" s="129"/>
      <c r="C556" s="103"/>
      <c r="D556" s="103"/>
      <c r="E556" s="103"/>
      <c r="F556" s="104"/>
      <c r="G556" s="104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>
      <c r="A557" s="103"/>
      <c r="B557" s="129"/>
      <c r="C557" s="103"/>
      <c r="D557" s="103"/>
      <c r="E557" s="103"/>
      <c r="F557" s="104"/>
      <c r="G557" s="104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>
      <c r="A558" s="103"/>
      <c r="B558" s="129"/>
      <c r="C558" s="103"/>
      <c r="D558" s="103"/>
      <c r="E558" s="103"/>
      <c r="F558" s="104"/>
      <c r="G558" s="104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>
      <c r="A559" s="103"/>
      <c r="B559" s="129"/>
      <c r="C559" s="103"/>
      <c r="D559" s="103"/>
      <c r="E559" s="103"/>
      <c r="F559" s="104"/>
      <c r="G559" s="104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>
      <c r="A560" s="103"/>
      <c r="B560" s="129"/>
      <c r="C560" s="103"/>
      <c r="D560" s="103"/>
      <c r="E560" s="103"/>
      <c r="F560" s="104"/>
      <c r="G560" s="104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>
      <c r="A561" s="103"/>
      <c r="B561" s="129"/>
      <c r="C561" s="103"/>
      <c r="D561" s="103"/>
      <c r="E561" s="103"/>
      <c r="F561" s="104"/>
      <c r="G561" s="104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>
      <c r="A562" s="103"/>
      <c r="B562" s="129"/>
      <c r="C562" s="103"/>
      <c r="D562" s="103"/>
      <c r="E562" s="103"/>
      <c r="F562" s="104"/>
      <c r="G562" s="104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>
      <c r="A563" s="103"/>
      <c r="B563" s="129"/>
      <c r="C563" s="103"/>
      <c r="D563" s="103"/>
      <c r="E563" s="103"/>
      <c r="F563" s="104"/>
      <c r="G563" s="104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>
      <c r="A564" s="103"/>
      <c r="B564" s="129"/>
      <c r="C564" s="103"/>
      <c r="D564" s="103"/>
      <c r="E564" s="103"/>
      <c r="F564" s="104"/>
      <c r="G564" s="104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>
      <c r="A565" s="103"/>
      <c r="B565" s="129"/>
      <c r="C565" s="103"/>
      <c r="D565" s="103"/>
      <c r="E565" s="103"/>
      <c r="F565" s="104"/>
      <c r="G565" s="104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>
      <c r="A566" s="103"/>
      <c r="B566" s="129"/>
      <c r="C566" s="103"/>
      <c r="D566" s="103"/>
      <c r="E566" s="103"/>
      <c r="F566" s="104"/>
      <c r="G566" s="104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>
      <c r="A567" s="103"/>
      <c r="B567" s="129"/>
      <c r="C567" s="103"/>
      <c r="D567" s="103"/>
      <c r="E567" s="103"/>
      <c r="F567" s="104"/>
      <c r="G567" s="104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>
      <c r="A568" s="103"/>
      <c r="B568" s="129"/>
      <c r="C568" s="103"/>
      <c r="D568" s="103"/>
      <c r="E568" s="103"/>
      <c r="F568" s="104"/>
      <c r="G568" s="104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>
      <c r="A569" s="103"/>
      <c r="B569" s="129"/>
      <c r="C569" s="103"/>
      <c r="D569" s="103"/>
      <c r="E569" s="103"/>
      <c r="F569" s="104"/>
      <c r="G569" s="104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>
      <c r="A570" s="103"/>
      <c r="B570" s="129"/>
      <c r="C570" s="103"/>
      <c r="D570" s="103"/>
      <c r="E570" s="103"/>
      <c r="F570" s="104"/>
      <c r="G570" s="104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>
      <c r="A571" s="103"/>
      <c r="B571" s="129"/>
      <c r="C571" s="103"/>
      <c r="D571" s="103"/>
      <c r="E571" s="103"/>
      <c r="F571" s="104"/>
      <c r="G571" s="104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>
      <c r="A572" s="103"/>
      <c r="B572" s="129"/>
      <c r="C572" s="103"/>
      <c r="D572" s="103"/>
      <c r="E572" s="103"/>
      <c r="F572" s="104"/>
      <c r="G572" s="104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>
      <c r="A573" s="103"/>
      <c r="B573" s="129"/>
      <c r="C573" s="103"/>
      <c r="D573" s="103"/>
      <c r="E573" s="103"/>
      <c r="F573" s="104"/>
      <c r="G573" s="104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>
      <c r="A574" s="103"/>
      <c r="B574" s="129"/>
      <c r="C574" s="103"/>
      <c r="D574" s="103"/>
      <c r="E574" s="103"/>
      <c r="F574" s="104"/>
      <c r="G574" s="104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>
      <c r="A575" s="103"/>
      <c r="B575" s="129"/>
      <c r="C575" s="103"/>
      <c r="D575" s="103"/>
      <c r="E575" s="103"/>
      <c r="F575" s="104"/>
      <c r="G575" s="104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>
      <c r="A576" s="103"/>
      <c r="B576" s="129"/>
      <c r="C576" s="103"/>
      <c r="D576" s="103"/>
      <c r="E576" s="103"/>
      <c r="F576" s="104"/>
      <c r="G576" s="104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>
      <c r="A577" s="103"/>
      <c r="B577" s="129"/>
      <c r="C577" s="103"/>
      <c r="D577" s="103"/>
      <c r="E577" s="103"/>
      <c r="F577" s="104"/>
      <c r="G577" s="104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>
      <c r="A578" s="103"/>
      <c r="B578" s="129"/>
      <c r="C578" s="103"/>
      <c r="D578" s="103"/>
      <c r="E578" s="103"/>
      <c r="F578" s="104"/>
      <c r="G578" s="104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>
      <c r="A579" s="103"/>
      <c r="B579" s="129"/>
      <c r="C579" s="103"/>
      <c r="D579" s="103"/>
      <c r="E579" s="103"/>
      <c r="F579" s="104"/>
      <c r="G579" s="104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>
      <c r="A580" s="103"/>
      <c r="B580" s="129"/>
      <c r="C580" s="103"/>
      <c r="D580" s="103"/>
      <c r="E580" s="103"/>
      <c r="F580" s="104"/>
      <c r="G580" s="104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>
      <c r="A581" s="103"/>
      <c r="B581" s="129"/>
      <c r="C581" s="103"/>
      <c r="D581" s="103"/>
      <c r="E581" s="103"/>
      <c r="F581" s="104"/>
      <c r="G581" s="104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>
      <c r="A582" s="103"/>
      <c r="B582" s="129"/>
      <c r="C582" s="103"/>
      <c r="D582" s="103"/>
      <c r="E582" s="103"/>
      <c r="F582" s="104"/>
      <c r="G582" s="104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>
      <c r="A583" s="103"/>
      <c r="B583" s="129"/>
      <c r="C583" s="103"/>
      <c r="D583" s="103"/>
      <c r="E583" s="103"/>
      <c r="F583" s="104"/>
      <c r="G583" s="104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>
      <c r="A584" s="103"/>
      <c r="B584" s="129"/>
      <c r="C584" s="103"/>
      <c r="D584" s="103"/>
      <c r="E584" s="103"/>
      <c r="F584" s="104"/>
      <c r="G584" s="104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>
      <c r="A585" s="103"/>
      <c r="B585" s="129"/>
      <c r="C585" s="103"/>
      <c r="D585" s="103"/>
      <c r="E585" s="103"/>
      <c r="F585" s="104"/>
      <c r="G585" s="104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>
      <c r="A586" s="103"/>
      <c r="B586" s="129"/>
      <c r="C586" s="103"/>
      <c r="D586" s="103"/>
      <c r="E586" s="103"/>
      <c r="F586" s="104"/>
      <c r="G586" s="104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>
      <c r="A587" s="103"/>
      <c r="B587" s="129"/>
      <c r="C587" s="103"/>
      <c r="D587" s="103"/>
      <c r="E587" s="103"/>
      <c r="F587" s="104"/>
      <c r="G587" s="104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>
      <c r="A588" s="103"/>
      <c r="B588" s="129"/>
      <c r="C588" s="103"/>
      <c r="D588" s="103"/>
      <c r="E588" s="103"/>
      <c r="F588" s="104"/>
      <c r="G588" s="104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>
      <c r="A589" s="103"/>
      <c r="B589" s="129"/>
      <c r="C589" s="103"/>
      <c r="D589" s="103"/>
      <c r="E589" s="103"/>
      <c r="F589" s="104"/>
      <c r="G589" s="104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>
      <c r="A590" s="103"/>
      <c r="B590" s="129"/>
      <c r="C590" s="103"/>
      <c r="D590" s="103"/>
      <c r="E590" s="103"/>
      <c r="F590" s="104"/>
      <c r="G590" s="104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>
      <c r="A591" s="103"/>
      <c r="B591" s="129"/>
      <c r="C591" s="103"/>
      <c r="D591" s="103"/>
      <c r="E591" s="103"/>
      <c r="F591" s="104"/>
      <c r="G591" s="104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>
      <c r="A592" s="103"/>
      <c r="B592" s="129"/>
      <c r="C592" s="103"/>
      <c r="D592" s="103"/>
      <c r="E592" s="103"/>
      <c r="F592" s="104"/>
      <c r="G592" s="104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>
      <c r="A593" s="103"/>
      <c r="B593" s="129"/>
      <c r="C593" s="103"/>
      <c r="D593" s="103"/>
      <c r="E593" s="103"/>
      <c r="F593" s="104"/>
      <c r="G593" s="104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>
      <c r="A594" s="103"/>
      <c r="B594" s="129"/>
      <c r="C594" s="103"/>
      <c r="D594" s="103"/>
      <c r="E594" s="103"/>
      <c r="F594" s="104"/>
      <c r="G594" s="104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>
      <c r="A595" s="103"/>
      <c r="B595" s="129"/>
      <c r="C595" s="103"/>
      <c r="D595" s="103"/>
      <c r="E595" s="103"/>
      <c r="F595" s="104"/>
      <c r="G595" s="104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>
      <c r="A596" s="103"/>
      <c r="B596" s="129"/>
      <c r="C596" s="103"/>
      <c r="D596" s="103"/>
      <c r="E596" s="103"/>
      <c r="F596" s="104"/>
      <c r="G596" s="104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>
      <c r="A597" s="103"/>
      <c r="B597" s="129"/>
      <c r="C597" s="103"/>
      <c r="D597" s="103"/>
      <c r="E597" s="103"/>
      <c r="F597" s="104"/>
      <c r="G597" s="104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>
      <c r="A598" s="103"/>
      <c r="B598" s="129"/>
      <c r="C598" s="103"/>
      <c r="D598" s="103"/>
      <c r="E598" s="103"/>
      <c r="F598" s="104"/>
      <c r="G598" s="104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>
      <c r="A599" s="103"/>
      <c r="B599" s="129"/>
      <c r="C599" s="103"/>
      <c r="D599" s="103"/>
      <c r="E599" s="103"/>
      <c r="F599" s="104"/>
      <c r="G599" s="104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>
      <c r="A600" s="103"/>
      <c r="B600" s="129"/>
      <c r="C600" s="103"/>
      <c r="D600" s="103"/>
      <c r="E600" s="103"/>
      <c r="F600" s="104"/>
      <c r="G600" s="104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>
      <c r="A601" s="103"/>
      <c r="B601" s="129"/>
      <c r="C601" s="103"/>
      <c r="D601" s="103"/>
      <c r="E601" s="103"/>
      <c r="F601" s="104"/>
      <c r="G601" s="104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>
      <c r="A602" s="103"/>
      <c r="B602" s="129"/>
      <c r="C602" s="103"/>
      <c r="D602" s="103"/>
      <c r="E602" s="103"/>
      <c r="F602" s="104"/>
      <c r="G602" s="104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>
      <c r="A603" s="103"/>
      <c r="B603" s="129"/>
      <c r="C603" s="103"/>
      <c r="D603" s="103"/>
      <c r="E603" s="103"/>
      <c r="F603" s="104"/>
      <c r="G603" s="104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>
      <c r="A604" s="103"/>
      <c r="B604" s="129"/>
      <c r="C604" s="103"/>
      <c r="D604" s="103"/>
      <c r="E604" s="103"/>
      <c r="F604" s="104"/>
      <c r="G604" s="104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>
      <c r="A605" s="103"/>
      <c r="B605" s="129"/>
      <c r="C605" s="103"/>
      <c r="D605" s="103"/>
      <c r="E605" s="103"/>
      <c r="F605" s="104"/>
      <c r="G605" s="104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>
      <c r="A606" s="103"/>
      <c r="B606" s="129"/>
      <c r="C606" s="103"/>
      <c r="D606" s="103"/>
      <c r="E606" s="103"/>
      <c r="F606" s="104"/>
      <c r="G606" s="104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>
      <c r="A607" s="103"/>
      <c r="B607" s="129"/>
      <c r="C607" s="103"/>
      <c r="D607" s="103"/>
      <c r="E607" s="103"/>
      <c r="F607" s="104"/>
      <c r="G607" s="104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>
      <c r="A608" s="103"/>
      <c r="B608" s="129"/>
      <c r="C608" s="103"/>
      <c r="D608" s="103"/>
      <c r="E608" s="103"/>
      <c r="F608" s="104"/>
      <c r="G608" s="104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>
      <c r="A609" s="103"/>
      <c r="B609" s="129"/>
      <c r="C609" s="103"/>
      <c r="D609" s="103"/>
      <c r="E609" s="103"/>
      <c r="F609" s="104"/>
      <c r="G609" s="104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>
      <c r="A610" s="103"/>
      <c r="B610" s="129"/>
      <c r="C610" s="103"/>
      <c r="D610" s="103"/>
      <c r="E610" s="103"/>
      <c r="F610" s="104"/>
      <c r="G610" s="104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>
      <c r="A611" s="103"/>
      <c r="B611" s="129"/>
      <c r="C611" s="103"/>
      <c r="D611" s="103"/>
      <c r="E611" s="103"/>
      <c r="F611" s="104"/>
      <c r="G611" s="104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>
      <c r="A612" s="103"/>
      <c r="B612" s="129"/>
      <c r="C612" s="103"/>
      <c r="D612" s="103"/>
      <c r="E612" s="103"/>
      <c r="F612" s="104"/>
      <c r="G612" s="104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>
      <c r="A613" s="103"/>
      <c r="B613" s="129"/>
      <c r="C613" s="103"/>
      <c r="D613" s="103"/>
      <c r="E613" s="103"/>
      <c r="F613" s="104"/>
      <c r="G613" s="104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>
      <c r="A614" s="103"/>
      <c r="B614" s="129"/>
      <c r="C614" s="103"/>
      <c r="D614" s="103"/>
      <c r="E614" s="103"/>
      <c r="F614" s="104"/>
      <c r="G614" s="104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>
      <c r="A615" s="103"/>
      <c r="B615" s="129"/>
      <c r="C615" s="103"/>
      <c r="D615" s="103"/>
      <c r="E615" s="103"/>
      <c r="F615" s="104"/>
      <c r="G615" s="104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>
      <c r="A616" s="103"/>
      <c r="B616" s="129"/>
      <c r="C616" s="103"/>
      <c r="D616" s="103"/>
      <c r="E616" s="103"/>
      <c r="F616" s="104"/>
      <c r="G616" s="104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>
      <c r="A617" s="103"/>
      <c r="B617" s="129"/>
      <c r="C617" s="103"/>
      <c r="D617" s="103"/>
      <c r="E617" s="103"/>
      <c r="F617" s="104"/>
      <c r="G617" s="104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>
      <c r="A618" s="103"/>
      <c r="B618" s="129"/>
      <c r="C618" s="103"/>
      <c r="D618" s="103"/>
      <c r="E618" s="103"/>
      <c r="F618" s="104"/>
      <c r="G618" s="104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>
      <c r="A619" s="103"/>
      <c r="B619" s="129"/>
      <c r="C619" s="103"/>
      <c r="D619" s="103"/>
      <c r="E619" s="103"/>
      <c r="F619" s="104"/>
      <c r="G619" s="104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>
      <c r="A620" s="103"/>
      <c r="B620" s="129"/>
      <c r="C620" s="103"/>
      <c r="D620" s="103"/>
      <c r="E620" s="103"/>
      <c r="F620" s="104"/>
      <c r="G620" s="104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>
      <c r="A621" s="103"/>
      <c r="B621" s="129"/>
      <c r="C621" s="103"/>
      <c r="D621" s="103"/>
      <c r="E621" s="103"/>
      <c r="F621" s="104"/>
      <c r="G621" s="104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>
      <c r="A622" s="103"/>
      <c r="B622" s="129"/>
      <c r="C622" s="103"/>
      <c r="D622" s="103"/>
      <c r="E622" s="103"/>
      <c r="F622" s="104"/>
      <c r="G622" s="104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>
      <c r="A623" s="103"/>
      <c r="B623" s="129"/>
      <c r="C623" s="103"/>
      <c r="D623" s="103"/>
      <c r="E623" s="103"/>
      <c r="F623" s="104"/>
      <c r="G623" s="104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>
      <c r="A624" s="103"/>
      <c r="B624" s="129"/>
      <c r="C624" s="103"/>
      <c r="D624" s="103"/>
      <c r="E624" s="103"/>
      <c r="F624" s="104"/>
      <c r="G624" s="104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>
      <c r="A625" s="103"/>
      <c r="B625" s="129"/>
      <c r="C625" s="103"/>
      <c r="D625" s="103"/>
      <c r="E625" s="103"/>
      <c r="F625" s="104"/>
      <c r="G625" s="104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>
      <c r="A626" s="103"/>
      <c r="B626" s="129"/>
      <c r="C626" s="103"/>
      <c r="D626" s="103"/>
      <c r="E626" s="103"/>
      <c r="F626" s="104"/>
      <c r="G626" s="104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>
      <c r="A627" s="103"/>
      <c r="B627" s="129"/>
      <c r="C627" s="103"/>
      <c r="D627" s="103"/>
      <c r="E627" s="103"/>
      <c r="F627" s="104"/>
      <c r="G627" s="104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>
      <c r="A628" s="103"/>
      <c r="B628" s="129"/>
      <c r="C628" s="103"/>
      <c r="D628" s="103"/>
      <c r="E628" s="103"/>
      <c r="F628" s="104"/>
      <c r="G628" s="104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>
      <c r="A629" s="103"/>
      <c r="B629" s="129"/>
      <c r="C629" s="103"/>
      <c r="D629" s="103"/>
      <c r="E629" s="103"/>
      <c r="F629" s="104"/>
      <c r="G629" s="104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>
      <c r="A630" s="103"/>
      <c r="B630" s="129"/>
      <c r="C630" s="103"/>
      <c r="D630" s="103"/>
      <c r="E630" s="103"/>
      <c r="F630" s="104"/>
      <c r="G630" s="104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>
      <c r="A631" s="103"/>
      <c r="B631" s="129"/>
      <c r="C631" s="103"/>
      <c r="D631" s="103"/>
      <c r="E631" s="103"/>
      <c r="F631" s="104"/>
      <c r="G631" s="104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>
      <c r="A632" s="103"/>
      <c r="B632" s="129"/>
      <c r="C632" s="103"/>
      <c r="D632" s="103"/>
      <c r="E632" s="103"/>
      <c r="F632" s="104"/>
      <c r="G632" s="104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>
      <c r="A633" s="103"/>
      <c r="B633" s="129"/>
      <c r="C633" s="103"/>
      <c r="D633" s="103"/>
      <c r="E633" s="103"/>
      <c r="F633" s="104"/>
      <c r="G633" s="104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>
      <c r="A634" s="103"/>
      <c r="B634" s="129"/>
      <c r="C634" s="103"/>
      <c r="D634" s="103"/>
      <c r="E634" s="103"/>
      <c r="F634" s="104"/>
      <c r="G634" s="104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>
      <c r="A635" s="103"/>
      <c r="B635" s="129"/>
      <c r="C635" s="103"/>
      <c r="D635" s="103"/>
      <c r="E635" s="103"/>
      <c r="F635" s="104"/>
      <c r="G635" s="104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>
      <c r="A636" s="103"/>
      <c r="B636" s="129"/>
      <c r="C636" s="103"/>
      <c r="D636" s="103"/>
      <c r="E636" s="103"/>
      <c r="F636" s="104"/>
      <c r="G636" s="104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>
      <c r="A637" s="103"/>
      <c r="B637" s="129"/>
      <c r="C637" s="103"/>
      <c r="D637" s="103"/>
      <c r="E637" s="103"/>
      <c r="F637" s="104"/>
      <c r="G637" s="104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>
      <c r="A638" s="103"/>
      <c r="B638" s="129"/>
      <c r="C638" s="103"/>
      <c r="D638" s="103"/>
      <c r="E638" s="103"/>
      <c r="F638" s="104"/>
      <c r="G638" s="104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>
      <c r="A639" s="103"/>
      <c r="B639" s="129"/>
      <c r="C639" s="103"/>
      <c r="D639" s="103"/>
      <c r="E639" s="103"/>
      <c r="F639" s="104"/>
      <c r="G639" s="104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>
      <c r="A640" s="103"/>
      <c r="B640" s="129"/>
      <c r="C640" s="103"/>
      <c r="D640" s="103"/>
      <c r="E640" s="103"/>
      <c r="F640" s="104"/>
      <c r="G640" s="104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>
      <c r="A641" s="103"/>
      <c r="B641" s="129"/>
      <c r="C641" s="103"/>
      <c r="D641" s="103"/>
      <c r="E641" s="103"/>
      <c r="F641" s="104"/>
      <c r="G641" s="104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>
      <c r="A642" s="103"/>
      <c r="B642" s="129"/>
      <c r="C642" s="103"/>
      <c r="D642" s="103"/>
      <c r="E642" s="103"/>
      <c r="F642" s="104"/>
      <c r="G642" s="104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>
      <c r="A643" s="103"/>
      <c r="B643" s="129"/>
      <c r="C643" s="103"/>
      <c r="D643" s="103"/>
      <c r="E643" s="103"/>
      <c r="F643" s="104"/>
      <c r="G643" s="104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>
      <c r="A644" s="103"/>
      <c r="B644" s="129"/>
      <c r="C644" s="103"/>
      <c r="D644" s="103"/>
      <c r="E644" s="103"/>
      <c r="F644" s="104"/>
      <c r="G644" s="104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>
      <c r="A645" s="103"/>
      <c r="B645" s="129"/>
      <c r="C645" s="103"/>
      <c r="D645" s="103"/>
      <c r="E645" s="103"/>
      <c r="F645" s="104"/>
      <c r="G645" s="104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>
      <c r="A646" s="103"/>
      <c r="B646" s="129"/>
      <c r="C646" s="103"/>
      <c r="D646" s="103"/>
      <c r="E646" s="103"/>
      <c r="F646" s="104"/>
      <c r="G646" s="104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>
      <c r="A647" s="103"/>
      <c r="B647" s="129"/>
      <c r="C647" s="103"/>
      <c r="D647" s="103"/>
      <c r="E647" s="103"/>
      <c r="F647" s="104"/>
      <c r="G647" s="104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>
      <c r="A648" s="103"/>
      <c r="B648" s="129"/>
      <c r="C648" s="103"/>
      <c r="D648" s="103"/>
      <c r="E648" s="103"/>
      <c r="F648" s="104"/>
      <c r="G648" s="104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>
      <c r="A649" s="103"/>
      <c r="B649" s="129"/>
      <c r="C649" s="103"/>
      <c r="D649" s="103"/>
      <c r="E649" s="103"/>
      <c r="F649" s="104"/>
      <c r="G649" s="104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>
      <c r="A650" s="103"/>
      <c r="B650" s="129"/>
      <c r="C650" s="103"/>
      <c r="D650" s="103"/>
      <c r="E650" s="103"/>
      <c r="F650" s="104"/>
      <c r="G650" s="104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>
      <c r="A651" s="103"/>
      <c r="B651" s="129"/>
      <c r="C651" s="103"/>
      <c r="D651" s="103"/>
      <c r="E651" s="103"/>
      <c r="F651" s="104"/>
      <c r="G651" s="104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>
      <c r="A652" s="103"/>
      <c r="B652" s="129"/>
      <c r="C652" s="103"/>
      <c r="D652" s="103"/>
      <c r="E652" s="103"/>
      <c r="F652" s="104"/>
      <c r="G652" s="104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>
      <c r="A653" s="103"/>
      <c r="B653" s="129"/>
      <c r="C653" s="103"/>
      <c r="D653" s="103"/>
      <c r="E653" s="103"/>
      <c r="F653" s="104"/>
      <c r="G653" s="104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>
      <c r="A654" s="103"/>
      <c r="B654" s="129"/>
      <c r="C654" s="103"/>
      <c r="D654" s="103"/>
      <c r="E654" s="103"/>
      <c r="F654" s="104"/>
      <c r="G654" s="104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>
      <c r="A655" s="103"/>
      <c r="B655" s="129"/>
      <c r="C655" s="103"/>
      <c r="D655" s="103"/>
      <c r="E655" s="103"/>
      <c r="F655" s="104"/>
      <c r="G655" s="104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>
      <c r="A656" s="103"/>
      <c r="B656" s="129"/>
      <c r="C656" s="103"/>
      <c r="D656" s="103"/>
      <c r="E656" s="103"/>
      <c r="F656" s="104"/>
      <c r="G656" s="104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>
      <c r="A657" s="103"/>
      <c r="B657" s="129"/>
      <c r="C657" s="103"/>
      <c r="D657" s="103"/>
      <c r="E657" s="103"/>
      <c r="F657" s="104"/>
      <c r="G657" s="104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>
      <c r="A658" s="103"/>
      <c r="B658" s="129"/>
      <c r="C658" s="103"/>
      <c r="D658" s="103"/>
      <c r="E658" s="103"/>
      <c r="F658" s="104"/>
      <c r="G658" s="104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>
      <c r="A659" s="103"/>
      <c r="B659" s="129"/>
      <c r="C659" s="103"/>
      <c r="D659" s="103"/>
      <c r="E659" s="103"/>
      <c r="F659" s="104"/>
      <c r="G659" s="104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>
      <c r="A660" s="103"/>
      <c r="B660" s="129"/>
      <c r="C660" s="103"/>
      <c r="D660" s="103"/>
      <c r="E660" s="103"/>
      <c r="F660" s="104"/>
      <c r="G660" s="104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>
      <c r="A661" s="103"/>
      <c r="B661" s="129"/>
      <c r="C661" s="103"/>
      <c r="D661" s="103"/>
      <c r="E661" s="103"/>
      <c r="F661" s="104"/>
      <c r="G661" s="104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>
      <c r="A662" s="103"/>
      <c r="B662" s="129"/>
      <c r="C662" s="103"/>
      <c r="D662" s="103"/>
      <c r="E662" s="103"/>
      <c r="F662" s="104"/>
      <c r="G662" s="104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>
      <c r="A663" s="103"/>
      <c r="B663" s="129"/>
      <c r="C663" s="103"/>
      <c r="D663" s="103"/>
      <c r="E663" s="103"/>
      <c r="F663" s="104"/>
      <c r="G663" s="104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>
      <c r="A664" s="103"/>
      <c r="B664" s="129"/>
      <c r="C664" s="103"/>
      <c r="D664" s="103"/>
      <c r="E664" s="103"/>
      <c r="F664" s="104"/>
      <c r="G664" s="104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>
      <c r="A665" s="103"/>
      <c r="B665" s="129"/>
      <c r="C665" s="103"/>
      <c r="D665" s="103"/>
      <c r="E665" s="103"/>
      <c r="F665" s="104"/>
      <c r="G665" s="104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>
      <c r="A666" s="103"/>
      <c r="B666" s="129"/>
      <c r="C666" s="103"/>
      <c r="D666" s="103"/>
      <c r="E666" s="103"/>
      <c r="F666" s="104"/>
      <c r="G666" s="104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>
      <c r="A667" s="103"/>
      <c r="B667" s="129"/>
      <c r="C667" s="103"/>
      <c r="D667" s="103"/>
      <c r="E667" s="103"/>
      <c r="F667" s="104"/>
      <c r="G667" s="104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>
      <c r="A668" s="103"/>
      <c r="B668" s="129"/>
      <c r="C668" s="103"/>
      <c r="D668" s="103"/>
      <c r="E668" s="103"/>
      <c r="F668" s="104"/>
      <c r="G668" s="104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>
      <c r="A669" s="103"/>
      <c r="B669" s="129"/>
      <c r="C669" s="103"/>
      <c r="D669" s="103"/>
      <c r="E669" s="103"/>
      <c r="F669" s="104"/>
      <c r="G669" s="104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>
      <c r="A670" s="103"/>
      <c r="B670" s="129"/>
      <c r="C670" s="103"/>
      <c r="D670" s="103"/>
      <c r="E670" s="103"/>
      <c r="F670" s="104"/>
      <c r="G670" s="104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>
      <c r="A671" s="103"/>
      <c r="B671" s="129"/>
      <c r="C671" s="103"/>
      <c r="D671" s="103"/>
      <c r="E671" s="103"/>
      <c r="F671" s="104"/>
      <c r="G671" s="104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>
      <c r="A672" s="103"/>
      <c r="B672" s="129"/>
      <c r="C672" s="103"/>
      <c r="D672" s="103"/>
      <c r="E672" s="103"/>
      <c r="F672" s="104"/>
      <c r="G672" s="104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>
      <c r="A673" s="103"/>
      <c r="B673" s="129"/>
      <c r="C673" s="103"/>
      <c r="D673" s="103"/>
      <c r="E673" s="103"/>
      <c r="F673" s="104"/>
      <c r="G673" s="104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>
      <c r="A674" s="103"/>
      <c r="B674" s="129"/>
      <c r="C674" s="103"/>
      <c r="D674" s="103"/>
      <c r="E674" s="103"/>
      <c r="F674" s="104"/>
      <c r="G674" s="104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>
      <c r="A675" s="103"/>
      <c r="B675" s="129"/>
      <c r="C675" s="103"/>
      <c r="D675" s="103"/>
      <c r="E675" s="103"/>
      <c r="F675" s="104"/>
      <c r="G675" s="104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>
      <c r="A676" s="103"/>
      <c r="B676" s="129"/>
      <c r="C676" s="103"/>
      <c r="D676" s="103"/>
      <c r="E676" s="103"/>
      <c r="F676" s="104"/>
      <c r="G676" s="104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>
      <c r="A677" s="103"/>
      <c r="B677" s="129"/>
      <c r="C677" s="103"/>
      <c r="D677" s="103"/>
      <c r="E677" s="103"/>
      <c r="F677" s="104"/>
      <c r="G677" s="104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>
      <c r="A678" s="103"/>
      <c r="B678" s="129"/>
      <c r="C678" s="103"/>
      <c r="D678" s="103"/>
      <c r="E678" s="103"/>
      <c r="F678" s="104"/>
      <c r="G678" s="104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>
      <c r="A679" s="103"/>
      <c r="B679" s="129"/>
      <c r="C679" s="103"/>
      <c r="D679" s="103"/>
      <c r="E679" s="103"/>
      <c r="F679" s="104"/>
      <c r="G679" s="104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>
      <c r="A680" s="103"/>
      <c r="B680" s="129"/>
      <c r="C680" s="103"/>
      <c r="D680" s="103"/>
      <c r="E680" s="103"/>
      <c r="F680" s="104"/>
      <c r="G680" s="104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>
      <c r="A681" s="103"/>
      <c r="B681" s="129"/>
      <c r="C681" s="103"/>
      <c r="D681" s="103"/>
      <c r="E681" s="103"/>
      <c r="F681" s="104"/>
      <c r="G681" s="104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>
      <c r="A682" s="103"/>
      <c r="B682" s="129"/>
      <c r="C682" s="103"/>
      <c r="D682" s="103"/>
      <c r="E682" s="103"/>
      <c r="F682" s="104"/>
      <c r="G682" s="104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>
      <c r="A683" s="103"/>
      <c r="B683" s="129"/>
      <c r="C683" s="103"/>
      <c r="D683" s="103"/>
      <c r="E683" s="103"/>
      <c r="F683" s="104"/>
      <c r="G683" s="104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>
      <c r="A684" s="103"/>
      <c r="B684" s="129"/>
      <c r="C684" s="103"/>
      <c r="D684" s="103"/>
      <c r="E684" s="103"/>
      <c r="F684" s="104"/>
      <c r="G684" s="104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>
      <c r="A685" s="103"/>
      <c r="B685" s="129"/>
      <c r="C685" s="103"/>
      <c r="D685" s="103"/>
      <c r="E685" s="103"/>
      <c r="F685" s="104"/>
      <c r="G685" s="104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>
      <c r="A686" s="103"/>
      <c r="B686" s="129"/>
      <c r="C686" s="103"/>
      <c r="D686" s="103"/>
      <c r="E686" s="103"/>
      <c r="F686" s="104"/>
      <c r="G686" s="104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>
      <c r="A687" s="103"/>
      <c r="B687" s="129"/>
      <c r="C687" s="103"/>
      <c r="D687" s="103"/>
      <c r="E687" s="103"/>
      <c r="F687" s="104"/>
      <c r="G687" s="104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>
      <c r="A688" s="103"/>
      <c r="B688" s="129"/>
      <c r="C688" s="103"/>
      <c r="D688" s="103"/>
      <c r="E688" s="103"/>
      <c r="F688" s="104"/>
      <c r="G688" s="104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>
      <c r="A689" s="103"/>
      <c r="B689" s="129"/>
      <c r="C689" s="103"/>
      <c r="D689" s="103"/>
      <c r="E689" s="103"/>
      <c r="F689" s="104"/>
      <c r="G689" s="104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>
      <c r="A690" s="103"/>
      <c r="B690" s="129"/>
      <c r="C690" s="103"/>
      <c r="D690" s="103"/>
      <c r="E690" s="103"/>
      <c r="F690" s="104"/>
      <c r="G690" s="104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>
      <c r="A691" s="103"/>
      <c r="B691" s="129"/>
      <c r="C691" s="103"/>
      <c r="D691" s="103"/>
      <c r="E691" s="103"/>
      <c r="F691" s="104"/>
      <c r="G691" s="104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>
      <c r="A692" s="103"/>
      <c r="B692" s="129"/>
      <c r="C692" s="103"/>
      <c r="D692" s="103"/>
      <c r="E692" s="103"/>
      <c r="F692" s="104"/>
      <c r="G692" s="104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>
      <c r="A693" s="103"/>
      <c r="B693" s="129"/>
      <c r="C693" s="103"/>
      <c r="D693" s="103"/>
      <c r="E693" s="103"/>
      <c r="F693" s="104"/>
      <c r="G693" s="104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>
      <c r="A694" s="103"/>
      <c r="B694" s="129"/>
      <c r="C694" s="103"/>
      <c r="D694" s="103"/>
      <c r="E694" s="103"/>
      <c r="F694" s="104"/>
      <c r="G694" s="104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>
      <c r="A695" s="103"/>
      <c r="B695" s="129"/>
      <c r="C695" s="103"/>
      <c r="D695" s="103"/>
      <c r="E695" s="103"/>
      <c r="F695" s="104"/>
      <c r="G695" s="104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>
      <c r="A696" s="103"/>
      <c r="B696" s="129"/>
      <c r="C696" s="103"/>
      <c r="D696" s="103"/>
      <c r="E696" s="103"/>
      <c r="F696" s="104"/>
      <c r="G696" s="104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>
      <c r="A697" s="103"/>
      <c r="B697" s="129"/>
      <c r="C697" s="103"/>
      <c r="D697" s="103"/>
      <c r="E697" s="103"/>
      <c r="F697" s="104"/>
      <c r="G697" s="104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>
      <c r="A698" s="103"/>
      <c r="B698" s="129"/>
      <c r="C698" s="103"/>
      <c r="D698" s="103"/>
      <c r="E698" s="103"/>
      <c r="F698" s="104"/>
      <c r="G698" s="104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>
      <c r="A699" s="103"/>
      <c r="B699" s="129"/>
      <c r="C699" s="103"/>
      <c r="D699" s="103"/>
      <c r="E699" s="103"/>
      <c r="F699" s="104"/>
      <c r="G699" s="104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>
      <c r="A700" s="103"/>
      <c r="B700" s="129"/>
      <c r="C700" s="103"/>
      <c r="D700" s="103"/>
      <c r="E700" s="103"/>
      <c r="F700" s="104"/>
      <c r="G700" s="104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>
      <c r="A701" s="103"/>
      <c r="B701" s="129"/>
      <c r="C701" s="103"/>
      <c r="D701" s="103"/>
      <c r="E701" s="103"/>
      <c r="F701" s="104"/>
      <c r="G701" s="104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>
      <c r="A702" s="103"/>
      <c r="B702" s="129"/>
      <c r="C702" s="103"/>
      <c r="D702" s="103"/>
      <c r="E702" s="103"/>
      <c r="F702" s="104"/>
      <c r="G702" s="104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>
      <c r="A703" s="103"/>
      <c r="B703" s="129"/>
      <c r="C703" s="103"/>
      <c r="D703" s="103"/>
      <c r="E703" s="103"/>
      <c r="F703" s="104"/>
      <c r="G703" s="104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>
      <c r="A704" s="103"/>
      <c r="B704" s="129"/>
      <c r="C704" s="103"/>
      <c r="D704" s="103"/>
      <c r="E704" s="103"/>
      <c r="F704" s="104"/>
      <c r="G704" s="104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>
      <c r="A705" s="103"/>
      <c r="B705" s="129"/>
      <c r="C705" s="103"/>
      <c r="D705" s="103"/>
      <c r="E705" s="103"/>
      <c r="F705" s="104"/>
      <c r="G705" s="104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>
      <c r="A706" s="103"/>
      <c r="B706" s="129"/>
      <c r="C706" s="103"/>
      <c r="D706" s="103"/>
      <c r="E706" s="103"/>
      <c r="F706" s="104"/>
      <c r="G706" s="104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>
      <c r="A707" s="103"/>
      <c r="B707" s="129"/>
      <c r="C707" s="103"/>
      <c r="D707" s="103"/>
      <c r="E707" s="103"/>
      <c r="F707" s="104"/>
      <c r="G707" s="104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>
      <c r="A708" s="103"/>
      <c r="B708" s="129"/>
      <c r="C708" s="103"/>
      <c r="D708" s="103"/>
      <c r="E708" s="103"/>
      <c r="F708" s="104"/>
      <c r="G708" s="104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>
      <c r="A709" s="103"/>
      <c r="B709" s="129"/>
      <c r="C709" s="103"/>
      <c r="D709" s="103"/>
      <c r="E709" s="103"/>
      <c r="F709" s="104"/>
      <c r="G709" s="104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>
      <c r="A710" s="103"/>
      <c r="B710" s="129"/>
      <c r="C710" s="103"/>
      <c r="D710" s="103"/>
      <c r="E710" s="103"/>
      <c r="F710" s="104"/>
      <c r="G710" s="104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>
      <c r="A711" s="103"/>
      <c r="B711" s="129"/>
      <c r="C711" s="103"/>
      <c r="D711" s="103"/>
      <c r="E711" s="103"/>
      <c r="F711" s="104"/>
      <c r="G711" s="104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>
      <c r="A712" s="103"/>
      <c r="B712" s="129"/>
      <c r="C712" s="103"/>
      <c r="D712" s="103"/>
      <c r="E712" s="103"/>
      <c r="F712" s="104"/>
      <c r="G712" s="104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>
      <c r="A713" s="103"/>
      <c r="B713" s="129"/>
      <c r="C713" s="103"/>
      <c r="D713" s="103"/>
      <c r="E713" s="103"/>
      <c r="F713" s="104"/>
      <c r="G713" s="104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>
      <c r="A714" s="103"/>
      <c r="B714" s="129"/>
      <c r="C714" s="103"/>
      <c r="D714" s="103"/>
      <c r="E714" s="103"/>
      <c r="F714" s="104"/>
      <c r="G714" s="104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>
      <c r="A715" s="103"/>
      <c r="B715" s="129"/>
      <c r="C715" s="103"/>
      <c r="D715" s="103"/>
      <c r="E715" s="103"/>
      <c r="F715" s="104"/>
      <c r="G715" s="104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>
      <c r="A716" s="103"/>
      <c r="B716" s="129"/>
      <c r="C716" s="103"/>
      <c r="D716" s="103"/>
      <c r="E716" s="103"/>
      <c r="F716" s="104"/>
      <c r="G716" s="104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>
      <c r="A717" s="103"/>
      <c r="B717" s="129"/>
      <c r="C717" s="103"/>
      <c r="D717" s="103"/>
      <c r="E717" s="103"/>
      <c r="F717" s="104"/>
      <c r="G717" s="104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>
      <c r="A718" s="103"/>
      <c r="B718" s="129"/>
      <c r="C718" s="103"/>
      <c r="D718" s="103"/>
      <c r="E718" s="103"/>
      <c r="F718" s="104"/>
      <c r="G718" s="104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>
      <c r="A719" s="103"/>
      <c r="B719" s="129"/>
      <c r="C719" s="103"/>
      <c r="D719" s="103"/>
      <c r="E719" s="103"/>
      <c r="F719" s="104"/>
      <c r="G719" s="104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>
      <c r="A720" s="103"/>
      <c r="B720" s="129"/>
      <c r="C720" s="103"/>
      <c r="D720" s="103"/>
      <c r="E720" s="103"/>
      <c r="F720" s="104"/>
      <c r="G720" s="104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>
      <c r="A721" s="103"/>
      <c r="B721" s="129"/>
      <c r="C721" s="103"/>
      <c r="D721" s="103"/>
      <c r="E721" s="103"/>
      <c r="F721" s="104"/>
      <c r="G721" s="104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>
      <c r="A722" s="103"/>
      <c r="B722" s="129"/>
      <c r="C722" s="103"/>
      <c r="D722" s="103"/>
      <c r="E722" s="103"/>
      <c r="F722" s="104"/>
      <c r="G722" s="104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>
      <c r="A723" s="103"/>
      <c r="B723" s="129"/>
      <c r="C723" s="103"/>
      <c r="D723" s="103"/>
      <c r="E723" s="103"/>
      <c r="F723" s="104"/>
      <c r="G723" s="104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>
      <c r="A724" s="103"/>
      <c r="B724" s="129"/>
      <c r="C724" s="103"/>
      <c r="D724" s="103"/>
      <c r="E724" s="103"/>
      <c r="F724" s="104"/>
      <c r="G724" s="104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>
      <c r="A725" s="103"/>
      <c r="B725" s="129"/>
      <c r="C725" s="103"/>
      <c r="D725" s="103"/>
      <c r="E725" s="103"/>
      <c r="F725" s="104"/>
      <c r="G725" s="104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>
      <c r="A726" s="103"/>
      <c r="B726" s="129"/>
      <c r="C726" s="103"/>
      <c r="D726" s="103"/>
      <c r="E726" s="103"/>
      <c r="F726" s="104"/>
      <c r="G726" s="104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>
      <c r="A727" s="103"/>
      <c r="B727" s="129"/>
      <c r="C727" s="103"/>
      <c r="D727" s="103"/>
      <c r="E727" s="103"/>
      <c r="F727" s="104"/>
      <c r="G727" s="104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>
      <c r="A728" s="103"/>
      <c r="B728" s="129"/>
      <c r="C728" s="103"/>
      <c r="D728" s="103"/>
      <c r="E728" s="103"/>
      <c r="F728" s="104"/>
      <c r="G728" s="104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>
      <c r="A729" s="103"/>
      <c r="B729" s="129"/>
      <c r="C729" s="103"/>
      <c r="D729" s="103"/>
      <c r="E729" s="103"/>
      <c r="F729" s="104"/>
      <c r="G729" s="104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>
      <c r="A730" s="103"/>
      <c r="B730" s="129"/>
      <c r="C730" s="103"/>
      <c r="D730" s="103"/>
      <c r="E730" s="103"/>
      <c r="F730" s="104"/>
      <c r="G730" s="104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>
      <c r="A731" s="103"/>
      <c r="B731" s="129"/>
      <c r="C731" s="103"/>
      <c r="D731" s="103"/>
      <c r="E731" s="103"/>
      <c r="F731" s="104"/>
      <c r="G731" s="104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>
      <c r="A732" s="103"/>
      <c r="B732" s="129"/>
      <c r="C732" s="103"/>
      <c r="D732" s="103"/>
      <c r="E732" s="103"/>
      <c r="F732" s="104"/>
      <c r="G732" s="104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>
      <c r="A733" s="103"/>
      <c r="B733" s="129"/>
      <c r="C733" s="103"/>
      <c r="D733" s="103"/>
      <c r="E733" s="103"/>
      <c r="F733" s="104"/>
      <c r="G733" s="104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>
      <c r="A734" s="103"/>
      <c r="B734" s="129"/>
      <c r="C734" s="103"/>
      <c r="D734" s="103"/>
      <c r="E734" s="103"/>
      <c r="F734" s="104"/>
      <c r="G734" s="104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>
      <c r="A735" s="103"/>
      <c r="B735" s="129"/>
      <c r="C735" s="103"/>
      <c r="D735" s="103"/>
      <c r="E735" s="103"/>
      <c r="F735" s="104"/>
      <c r="G735" s="104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>
      <c r="A736" s="103"/>
      <c r="B736" s="129"/>
      <c r="C736" s="103"/>
      <c r="D736" s="103"/>
      <c r="E736" s="103"/>
      <c r="F736" s="104"/>
      <c r="G736" s="104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>
      <c r="A737" s="103"/>
      <c r="B737" s="129"/>
      <c r="C737" s="103"/>
      <c r="D737" s="103"/>
      <c r="E737" s="103"/>
      <c r="F737" s="104"/>
      <c r="G737" s="104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>
      <c r="A738" s="103"/>
      <c r="B738" s="129"/>
      <c r="C738" s="103"/>
      <c r="D738" s="103"/>
      <c r="E738" s="103"/>
      <c r="F738" s="104"/>
      <c r="G738" s="104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>
      <c r="A739" s="103"/>
      <c r="B739" s="129"/>
      <c r="C739" s="103"/>
      <c r="D739" s="103"/>
      <c r="E739" s="103"/>
      <c r="F739" s="104"/>
      <c r="G739" s="104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>
      <c r="A740" s="103"/>
      <c r="B740" s="129"/>
      <c r="C740" s="103"/>
      <c r="D740" s="103"/>
      <c r="E740" s="103"/>
      <c r="F740" s="104"/>
      <c r="G740" s="104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>
      <c r="A741" s="103"/>
      <c r="B741" s="129"/>
      <c r="C741" s="103"/>
      <c r="D741" s="103"/>
      <c r="E741" s="103"/>
      <c r="F741" s="104"/>
      <c r="G741" s="104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>
      <c r="A742" s="103"/>
      <c r="B742" s="129"/>
      <c r="C742" s="103"/>
      <c r="D742" s="103"/>
      <c r="E742" s="103"/>
      <c r="F742" s="104"/>
      <c r="G742" s="104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>
      <c r="A743" s="103"/>
      <c r="B743" s="129"/>
      <c r="C743" s="103"/>
      <c r="D743" s="103"/>
      <c r="E743" s="103"/>
      <c r="F743" s="104"/>
      <c r="G743" s="104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>
      <c r="A744" s="103"/>
      <c r="B744" s="129"/>
      <c r="C744" s="103"/>
      <c r="D744" s="103"/>
      <c r="E744" s="103"/>
      <c r="F744" s="104"/>
      <c r="G744" s="104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>
      <c r="A745" s="103"/>
      <c r="B745" s="129"/>
      <c r="C745" s="103"/>
      <c r="D745" s="103"/>
      <c r="E745" s="103"/>
      <c r="F745" s="104"/>
      <c r="G745" s="104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>
      <c r="A746" s="103"/>
      <c r="B746" s="129"/>
      <c r="C746" s="103"/>
      <c r="D746" s="103"/>
      <c r="E746" s="103"/>
      <c r="F746" s="104"/>
      <c r="G746" s="104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>
      <c r="A747" s="103"/>
      <c r="B747" s="129"/>
      <c r="C747" s="103"/>
      <c r="D747" s="103"/>
      <c r="E747" s="103"/>
      <c r="F747" s="104"/>
      <c r="G747" s="104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>
      <c r="A748" s="103"/>
      <c r="B748" s="129"/>
      <c r="C748" s="103"/>
      <c r="D748" s="103"/>
      <c r="E748" s="103"/>
      <c r="F748" s="104"/>
      <c r="G748" s="104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>
      <c r="A749" s="103"/>
      <c r="B749" s="129"/>
      <c r="C749" s="103"/>
      <c r="D749" s="103"/>
      <c r="E749" s="103"/>
      <c r="F749" s="104"/>
      <c r="G749" s="104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>
      <c r="A750" s="103"/>
      <c r="B750" s="129"/>
      <c r="C750" s="103"/>
      <c r="D750" s="103"/>
      <c r="E750" s="103"/>
      <c r="F750" s="104"/>
      <c r="G750" s="104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>
      <c r="A751" s="103"/>
      <c r="B751" s="129"/>
      <c r="C751" s="103"/>
      <c r="D751" s="103"/>
      <c r="E751" s="103"/>
      <c r="F751" s="104"/>
      <c r="G751" s="104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>
      <c r="A752" s="103"/>
      <c r="B752" s="129"/>
      <c r="C752" s="103"/>
      <c r="D752" s="103"/>
      <c r="E752" s="103"/>
      <c r="F752" s="104"/>
      <c r="G752" s="104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>
      <c r="A753" s="103"/>
      <c r="B753" s="129"/>
      <c r="C753" s="103"/>
      <c r="D753" s="103"/>
      <c r="E753" s="103"/>
      <c r="F753" s="104"/>
      <c r="G753" s="104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>
      <c r="A754" s="103"/>
      <c r="B754" s="129"/>
      <c r="C754" s="103"/>
      <c r="D754" s="103"/>
      <c r="E754" s="103"/>
      <c r="F754" s="104"/>
      <c r="G754" s="104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>
      <c r="A755" s="103"/>
      <c r="B755" s="129"/>
      <c r="C755" s="103"/>
      <c r="D755" s="103"/>
      <c r="E755" s="103"/>
      <c r="F755" s="104"/>
      <c r="G755" s="104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>
      <c r="A756" s="103"/>
      <c r="B756" s="129"/>
      <c r="C756" s="103"/>
      <c r="D756" s="103"/>
      <c r="E756" s="103"/>
      <c r="F756" s="104"/>
      <c r="G756" s="104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>
      <c r="A757" s="103"/>
      <c r="B757" s="129"/>
      <c r="C757" s="103"/>
      <c r="D757" s="103"/>
      <c r="E757" s="103"/>
      <c r="F757" s="104"/>
      <c r="G757" s="104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>
      <c r="A758" s="103"/>
      <c r="B758" s="129"/>
      <c r="C758" s="103"/>
      <c r="D758" s="103"/>
      <c r="E758" s="103"/>
      <c r="F758" s="104"/>
      <c r="G758" s="104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>
      <c r="A759" s="103"/>
      <c r="B759" s="129"/>
      <c r="C759" s="103"/>
      <c r="D759" s="103"/>
      <c r="E759" s="103"/>
      <c r="F759" s="104"/>
      <c r="G759" s="104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>
      <c r="A760" s="103"/>
      <c r="B760" s="129"/>
      <c r="C760" s="103"/>
      <c r="D760" s="103"/>
      <c r="E760" s="103"/>
      <c r="F760" s="104"/>
      <c r="G760" s="104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>
      <c r="A761" s="103"/>
      <c r="B761" s="129"/>
      <c r="C761" s="103"/>
      <c r="D761" s="103"/>
      <c r="E761" s="103"/>
      <c r="F761" s="104"/>
      <c r="G761" s="104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>
      <c r="A762" s="103"/>
      <c r="B762" s="129"/>
      <c r="C762" s="103"/>
      <c r="D762" s="103"/>
      <c r="E762" s="103"/>
      <c r="F762" s="104"/>
      <c r="G762" s="104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>
      <c r="A763" s="103"/>
      <c r="B763" s="129"/>
      <c r="C763" s="103"/>
      <c r="D763" s="103"/>
      <c r="E763" s="103"/>
      <c r="F763" s="104"/>
      <c r="G763" s="104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>
      <c r="A764" s="103"/>
      <c r="B764" s="129"/>
      <c r="C764" s="103"/>
      <c r="D764" s="103"/>
      <c r="E764" s="103"/>
      <c r="F764" s="104"/>
      <c r="G764" s="104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>
      <c r="A765" s="103"/>
      <c r="B765" s="129"/>
      <c r="C765" s="103"/>
      <c r="D765" s="103"/>
      <c r="E765" s="103"/>
      <c r="F765" s="104"/>
      <c r="G765" s="104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>
      <c r="A766" s="103"/>
      <c r="B766" s="129"/>
      <c r="C766" s="103"/>
      <c r="D766" s="103"/>
      <c r="E766" s="103"/>
      <c r="F766" s="104"/>
      <c r="G766" s="104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>
      <c r="A767" s="103"/>
      <c r="B767" s="129"/>
      <c r="C767" s="103"/>
      <c r="D767" s="103"/>
      <c r="E767" s="103"/>
      <c r="F767" s="104"/>
      <c r="G767" s="104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>
      <c r="A768" s="103"/>
      <c r="B768" s="129"/>
      <c r="C768" s="103"/>
      <c r="D768" s="103"/>
      <c r="E768" s="103"/>
      <c r="F768" s="104"/>
      <c r="G768" s="104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>
      <c r="A769" s="103"/>
      <c r="B769" s="129"/>
      <c r="C769" s="103"/>
      <c r="D769" s="103"/>
      <c r="E769" s="103"/>
      <c r="F769" s="104"/>
      <c r="G769" s="104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>
      <c r="A770" s="103"/>
      <c r="B770" s="129"/>
      <c r="C770" s="103"/>
      <c r="D770" s="103"/>
      <c r="E770" s="103"/>
      <c r="F770" s="104"/>
      <c r="G770" s="104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>
      <c r="A771" s="103"/>
      <c r="B771" s="129"/>
      <c r="C771" s="103"/>
      <c r="D771" s="103"/>
      <c r="E771" s="103"/>
      <c r="F771" s="104"/>
      <c r="G771" s="104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>
      <c r="A772" s="103"/>
      <c r="B772" s="129"/>
      <c r="C772" s="103"/>
      <c r="D772" s="103"/>
      <c r="E772" s="103"/>
      <c r="F772" s="104"/>
      <c r="G772" s="104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>
      <c r="A773" s="103"/>
      <c r="B773" s="129"/>
      <c r="C773" s="103"/>
      <c r="D773" s="103"/>
      <c r="E773" s="103"/>
      <c r="F773" s="104"/>
      <c r="G773" s="104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>
      <c r="A774" s="103"/>
      <c r="B774" s="129"/>
      <c r="C774" s="103"/>
      <c r="D774" s="103"/>
      <c r="E774" s="103"/>
      <c r="F774" s="104"/>
      <c r="G774" s="104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>
      <c r="A775" s="103"/>
      <c r="B775" s="129"/>
      <c r="C775" s="103"/>
      <c r="D775" s="103"/>
      <c r="E775" s="103"/>
      <c r="F775" s="104"/>
      <c r="G775" s="104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>
      <c r="A776" s="103"/>
      <c r="B776" s="129"/>
      <c r="C776" s="103"/>
      <c r="D776" s="103"/>
      <c r="E776" s="103"/>
      <c r="F776" s="104"/>
      <c r="G776" s="104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>
      <c r="A777" s="103"/>
      <c r="B777" s="129"/>
      <c r="C777" s="103"/>
      <c r="D777" s="103"/>
      <c r="E777" s="103"/>
      <c r="F777" s="104"/>
      <c r="G777" s="104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>
      <c r="A778" s="103"/>
      <c r="B778" s="129"/>
      <c r="C778" s="103"/>
      <c r="D778" s="103"/>
      <c r="E778" s="103"/>
      <c r="F778" s="104"/>
      <c r="G778" s="104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>
      <c r="A779" s="103"/>
      <c r="B779" s="129"/>
      <c r="C779" s="103"/>
      <c r="D779" s="103"/>
      <c r="E779" s="103"/>
      <c r="F779" s="104"/>
      <c r="G779" s="104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>
      <c r="A780" s="103"/>
      <c r="B780" s="129"/>
      <c r="C780" s="103"/>
      <c r="D780" s="103"/>
      <c r="E780" s="103"/>
      <c r="F780" s="104"/>
      <c r="G780" s="104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>
      <c r="A781" s="103"/>
      <c r="B781" s="129"/>
      <c r="C781" s="103"/>
      <c r="D781" s="103"/>
      <c r="E781" s="103"/>
      <c r="F781" s="104"/>
      <c r="G781" s="104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>
      <c r="A782" s="103"/>
      <c r="B782" s="129"/>
      <c r="C782" s="103"/>
      <c r="D782" s="103"/>
      <c r="E782" s="103"/>
      <c r="F782" s="104"/>
      <c r="G782" s="104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>
      <c r="A783" s="103"/>
      <c r="B783" s="129"/>
      <c r="C783" s="103"/>
      <c r="D783" s="103"/>
      <c r="E783" s="103"/>
      <c r="F783" s="104"/>
      <c r="G783" s="104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>
      <c r="A784" s="103"/>
      <c r="B784" s="129"/>
      <c r="C784" s="103"/>
      <c r="D784" s="103"/>
      <c r="E784" s="103"/>
      <c r="F784" s="104"/>
      <c r="G784" s="104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>
      <c r="A785" s="103"/>
      <c r="B785" s="129"/>
      <c r="C785" s="103"/>
      <c r="D785" s="103"/>
      <c r="E785" s="103"/>
      <c r="F785" s="104"/>
      <c r="G785" s="104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>
      <c r="A786" s="103"/>
      <c r="B786" s="129"/>
      <c r="C786" s="103"/>
      <c r="D786" s="103"/>
      <c r="E786" s="103"/>
      <c r="F786" s="104"/>
      <c r="G786" s="104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>
      <c r="A787" s="103"/>
      <c r="B787" s="129"/>
      <c r="C787" s="103"/>
      <c r="D787" s="103"/>
      <c r="E787" s="103"/>
      <c r="F787" s="104"/>
      <c r="G787" s="104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>
      <c r="A788" s="103"/>
      <c r="B788" s="129"/>
      <c r="C788" s="103"/>
      <c r="D788" s="103"/>
      <c r="E788" s="103"/>
      <c r="F788" s="104"/>
      <c r="G788" s="104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>
      <c r="A789" s="103"/>
      <c r="B789" s="129"/>
      <c r="C789" s="103"/>
      <c r="D789" s="103"/>
      <c r="E789" s="103"/>
      <c r="F789" s="104"/>
      <c r="G789" s="104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>
      <c r="A790" s="103"/>
      <c r="B790" s="129"/>
      <c r="C790" s="103"/>
      <c r="D790" s="103"/>
      <c r="E790" s="103"/>
      <c r="F790" s="104"/>
      <c r="G790" s="104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>
      <c r="A791" s="103"/>
      <c r="B791" s="129"/>
      <c r="C791" s="103"/>
      <c r="D791" s="103"/>
      <c r="E791" s="103"/>
      <c r="F791" s="104"/>
      <c r="G791" s="104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>
      <c r="A792" s="103"/>
      <c r="B792" s="129"/>
      <c r="C792" s="103"/>
      <c r="D792" s="103"/>
      <c r="E792" s="103"/>
      <c r="F792" s="104"/>
      <c r="G792" s="104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>
      <c r="A793" s="103"/>
      <c r="B793" s="129"/>
      <c r="C793" s="103"/>
      <c r="D793" s="103"/>
      <c r="E793" s="103"/>
      <c r="F793" s="104"/>
      <c r="G793" s="104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>
      <c r="A794" s="103"/>
      <c r="B794" s="129"/>
      <c r="C794" s="103"/>
      <c r="D794" s="103"/>
      <c r="E794" s="103"/>
      <c r="F794" s="104"/>
      <c r="G794" s="104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>
      <c r="A795" s="103"/>
      <c r="B795" s="129"/>
      <c r="C795" s="103"/>
      <c r="D795" s="103"/>
      <c r="E795" s="103"/>
      <c r="F795" s="104"/>
      <c r="G795" s="104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>
      <c r="A796" s="103"/>
      <c r="B796" s="129"/>
      <c r="C796" s="103"/>
      <c r="D796" s="103"/>
      <c r="E796" s="103"/>
      <c r="F796" s="104"/>
      <c r="G796" s="104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>
      <c r="A797" s="103"/>
      <c r="B797" s="129"/>
      <c r="C797" s="103"/>
      <c r="D797" s="103"/>
      <c r="E797" s="103"/>
      <c r="F797" s="104"/>
      <c r="G797" s="104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>
      <c r="A798" s="103"/>
      <c r="B798" s="129"/>
      <c r="C798" s="103"/>
      <c r="D798" s="103"/>
      <c r="E798" s="103"/>
      <c r="F798" s="104"/>
      <c r="G798" s="104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>
      <c r="A799" s="103"/>
      <c r="B799" s="129"/>
      <c r="C799" s="103"/>
      <c r="D799" s="103"/>
      <c r="E799" s="103"/>
      <c r="F799" s="104"/>
      <c r="G799" s="104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>
      <c r="A800" s="103"/>
      <c r="B800" s="129"/>
      <c r="C800" s="103"/>
      <c r="D800" s="103"/>
      <c r="E800" s="103"/>
      <c r="F800" s="104"/>
      <c r="G800" s="104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>
      <c r="A801" s="103"/>
      <c r="B801" s="129"/>
      <c r="C801" s="103"/>
      <c r="D801" s="103"/>
      <c r="E801" s="103"/>
      <c r="F801" s="104"/>
      <c r="G801" s="104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>
      <c r="A802" s="103"/>
      <c r="B802" s="129"/>
      <c r="C802" s="103"/>
      <c r="D802" s="103"/>
      <c r="E802" s="103"/>
      <c r="F802" s="104"/>
      <c r="G802" s="104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>
      <c r="A803" s="103"/>
      <c r="B803" s="129"/>
      <c r="C803" s="103"/>
      <c r="D803" s="103"/>
      <c r="E803" s="103"/>
      <c r="F803" s="104"/>
      <c r="G803" s="104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>
      <c r="A804" s="103"/>
      <c r="B804" s="129"/>
      <c r="C804" s="103"/>
      <c r="D804" s="103"/>
      <c r="E804" s="103"/>
      <c r="F804" s="104"/>
      <c r="G804" s="104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>
      <c r="A805" s="103"/>
      <c r="B805" s="129"/>
      <c r="C805" s="103"/>
      <c r="D805" s="103"/>
      <c r="E805" s="103"/>
      <c r="F805" s="104"/>
      <c r="G805" s="104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>
      <c r="A806" s="103"/>
      <c r="B806" s="129"/>
      <c r="C806" s="103"/>
      <c r="D806" s="103"/>
      <c r="E806" s="103"/>
      <c r="F806" s="104"/>
      <c r="G806" s="104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>
      <c r="A807" s="103"/>
      <c r="B807" s="129"/>
      <c r="C807" s="103"/>
      <c r="D807" s="103"/>
      <c r="E807" s="103"/>
      <c r="F807" s="104"/>
      <c r="G807" s="104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>
      <c r="A808" s="103"/>
      <c r="B808" s="129"/>
      <c r="C808" s="103"/>
      <c r="D808" s="103"/>
      <c r="E808" s="103"/>
      <c r="F808" s="104"/>
      <c r="G808" s="104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>
      <c r="A809" s="103"/>
      <c r="B809" s="129"/>
      <c r="C809" s="103"/>
      <c r="D809" s="103"/>
      <c r="E809" s="103"/>
      <c r="F809" s="104"/>
      <c r="G809" s="104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>
      <c r="A810" s="103"/>
      <c r="B810" s="129"/>
      <c r="C810" s="103"/>
      <c r="D810" s="103"/>
      <c r="E810" s="103"/>
      <c r="F810" s="104"/>
      <c r="G810" s="104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>
      <c r="A811" s="103"/>
      <c r="B811" s="129"/>
      <c r="C811" s="103"/>
      <c r="D811" s="103"/>
      <c r="E811" s="103"/>
      <c r="F811" s="104"/>
      <c r="G811" s="104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>
      <c r="A812" s="103"/>
      <c r="B812" s="129"/>
      <c r="C812" s="103"/>
      <c r="D812" s="103"/>
      <c r="E812" s="103"/>
      <c r="F812" s="104"/>
      <c r="G812" s="104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>
      <c r="A813" s="103"/>
      <c r="B813" s="129"/>
      <c r="C813" s="103"/>
      <c r="D813" s="103"/>
      <c r="E813" s="103"/>
      <c r="F813" s="104"/>
      <c r="G813" s="104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>
      <c r="A814" s="103"/>
      <c r="B814" s="129"/>
      <c r="C814" s="103"/>
      <c r="D814" s="103"/>
      <c r="E814" s="103"/>
      <c r="F814" s="104"/>
      <c r="G814" s="104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>
      <c r="A815" s="103"/>
      <c r="B815" s="129"/>
      <c r="C815" s="103"/>
      <c r="D815" s="103"/>
      <c r="E815" s="103"/>
      <c r="F815" s="104"/>
      <c r="G815" s="104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>
      <c r="A816" s="103"/>
      <c r="B816" s="129"/>
      <c r="C816" s="103"/>
      <c r="D816" s="103"/>
      <c r="E816" s="103"/>
      <c r="F816" s="104"/>
      <c r="G816" s="104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>
      <c r="A817" s="103"/>
      <c r="B817" s="129"/>
      <c r="C817" s="103"/>
      <c r="D817" s="103"/>
      <c r="E817" s="103"/>
      <c r="F817" s="104"/>
      <c r="G817" s="104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>
      <c r="A818" s="103"/>
      <c r="B818" s="129"/>
      <c r="C818" s="103"/>
      <c r="D818" s="103"/>
      <c r="E818" s="103"/>
      <c r="F818" s="104"/>
      <c r="G818" s="104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>
      <c r="A819" s="103"/>
      <c r="B819" s="129"/>
      <c r="C819" s="103"/>
      <c r="D819" s="103"/>
      <c r="E819" s="103"/>
      <c r="F819" s="104"/>
      <c r="G819" s="104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>
      <c r="A820" s="103"/>
      <c r="B820" s="129"/>
      <c r="C820" s="103"/>
      <c r="D820" s="103"/>
      <c r="E820" s="103"/>
      <c r="F820" s="104"/>
      <c r="G820" s="104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>
      <c r="A821" s="103"/>
      <c r="B821" s="129"/>
      <c r="C821" s="103"/>
      <c r="D821" s="103"/>
      <c r="E821" s="103"/>
      <c r="F821" s="104"/>
      <c r="G821" s="104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>
      <c r="A822" s="103"/>
      <c r="B822" s="129"/>
      <c r="C822" s="103"/>
      <c r="D822" s="103"/>
      <c r="E822" s="103"/>
      <c r="F822" s="104"/>
      <c r="G822" s="104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>
      <c r="A823" s="103"/>
      <c r="B823" s="129"/>
      <c r="C823" s="103"/>
      <c r="D823" s="103"/>
      <c r="E823" s="103"/>
      <c r="F823" s="104"/>
      <c r="G823" s="104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>
      <c r="A824" s="103"/>
      <c r="B824" s="129"/>
      <c r="C824" s="103"/>
      <c r="D824" s="103"/>
      <c r="E824" s="103"/>
      <c r="F824" s="104"/>
      <c r="G824" s="104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>
      <c r="A825" s="103"/>
      <c r="B825" s="129"/>
      <c r="C825" s="103"/>
      <c r="D825" s="103"/>
      <c r="E825" s="103"/>
      <c r="F825" s="104"/>
      <c r="G825" s="104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>
      <c r="A826" s="103"/>
      <c r="B826" s="129"/>
      <c r="C826" s="103"/>
      <c r="D826" s="103"/>
      <c r="E826" s="103"/>
      <c r="F826" s="104"/>
      <c r="G826" s="104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>
      <c r="A827" s="103"/>
      <c r="B827" s="129"/>
      <c r="C827" s="103"/>
      <c r="D827" s="103"/>
      <c r="E827" s="103"/>
      <c r="F827" s="104"/>
      <c r="G827" s="104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>
      <c r="A828" s="103"/>
      <c r="B828" s="129"/>
      <c r="C828" s="103"/>
      <c r="D828" s="103"/>
      <c r="E828" s="103"/>
      <c r="F828" s="104"/>
      <c r="G828" s="104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>
      <c r="A829" s="103"/>
      <c r="B829" s="129"/>
      <c r="C829" s="103"/>
      <c r="D829" s="103"/>
      <c r="E829" s="103"/>
      <c r="F829" s="104"/>
      <c r="G829" s="104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>
      <c r="A830" s="103"/>
      <c r="B830" s="129"/>
      <c r="C830" s="103"/>
      <c r="D830" s="103"/>
      <c r="E830" s="103"/>
      <c r="F830" s="104"/>
      <c r="G830" s="104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>
      <c r="A831" s="103"/>
      <c r="B831" s="129"/>
      <c r="C831" s="103"/>
      <c r="D831" s="103"/>
      <c r="E831" s="103"/>
      <c r="F831" s="104"/>
      <c r="G831" s="104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>
      <c r="A832" s="103"/>
      <c r="B832" s="129"/>
      <c r="C832" s="103"/>
      <c r="D832" s="103"/>
      <c r="E832" s="103"/>
      <c r="F832" s="104"/>
      <c r="G832" s="104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>
      <c r="A833" s="103"/>
      <c r="B833" s="129"/>
      <c r="C833" s="103"/>
      <c r="D833" s="103"/>
      <c r="E833" s="103"/>
      <c r="F833" s="104"/>
      <c r="G833" s="104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>
      <c r="A834" s="103"/>
      <c r="B834" s="129"/>
      <c r="C834" s="103"/>
      <c r="D834" s="103"/>
      <c r="E834" s="103"/>
      <c r="F834" s="104"/>
      <c r="G834" s="104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>
      <c r="A835" s="103"/>
      <c r="B835" s="129"/>
      <c r="C835" s="103"/>
      <c r="D835" s="103"/>
      <c r="E835" s="103"/>
      <c r="F835" s="104"/>
      <c r="G835" s="104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>
      <c r="A836" s="103"/>
      <c r="B836" s="129"/>
      <c r="C836" s="103"/>
      <c r="D836" s="103"/>
      <c r="E836" s="103"/>
      <c r="F836" s="104"/>
      <c r="G836" s="104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>
      <c r="A837" s="103"/>
      <c r="B837" s="129"/>
      <c r="C837" s="103"/>
      <c r="D837" s="103"/>
      <c r="E837" s="103"/>
      <c r="F837" s="104"/>
      <c r="G837" s="104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>
      <c r="A838" s="103"/>
      <c r="B838" s="129"/>
      <c r="C838" s="103"/>
      <c r="D838" s="103"/>
      <c r="E838" s="103"/>
      <c r="F838" s="104"/>
      <c r="G838" s="104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>
      <c r="A839" s="103"/>
      <c r="B839" s="129"/>
      <c r="C839" s="103"/>
      <c r="D839" s="103"/>
      <c r="E839" s="103"/>
      <c r="F839" s="104"/>
      <c r="G839" s="104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>
      <c r="A840" s="103"/>
      <c r="B840" s="129"/>
      <c r="C840" s="103"/>
      <c r="D840" s="103"/>
      <c r="E840" s="103"/>
      <c r="F840" s="104"/>
      <c r="G840" s="104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>
      <c r="A841" s="103"/>
      <c r="B841" s="129"/>
      <c r="C841" s="103"/>
      <c r="D841" s="103"/>
      <c r="E841" s="103"/>
      <c r="F841" s="104"/>
      <c r="G841" s="104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>
      <c r="A842" s="103"/>
      <c r="B842" s="129"/>
      <c r="C842" s="103"/>
      <c r="D842" s="103"/>
      <c r="E842" s="103"/>
      <c r="F842" s="104"/>
      <c r="G842" s="104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>
      <c r="A843" s="103"/>
      <c r="B843" s="129"/>
      <c r="C843" s="103"/>
      <c r="D843" s="103"/>
      <c r="E843" s="103"/>
      <c r="F843" s="104"/>
      <c r="G843" s="104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>
      <c r="A844" s="103"/>
      <c r="B844" s="129"/>
      <c r="C844" s="103"/>
      <c r="D844" s="103"/>
      <c r="E844" s="103"/>
      <c r="F844" s="104"/>
      <c r="G844" s="104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>
      <c r="A845" s="103"/>
      <c r="B845" s="129"/>
      <c r="C845" s="103"/>
      <c r="D845" s="103"/>
      <c r="E845" s="103"/>
      <c r="F845" s="104"/>
      <c r="G845" s="104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>
      <c r="A846" s="103"/>
      <c r="B846" s="129"/>
      <c r="C846" s="103"/>
      <c r="D846" s="103"/>
      <c r="E846" s="103"/>
      <c r="F846" s="104"/>
      <c r="G846" s="104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>
      <c r="A847" s="103"/>
      <c r="B847" s="129"/>
      <c r="C847" s="103"/>
      <c r="D847" s="103"/>
      <c r="E847" s="103"/>
      <c r="F847" s="104"/>
      <c r="G847" s="104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>
      <c r="A848" s="103"/>
      <c r="B848" s="129"/>
      <c r="C848" s="103"/>
      <c r="D848" s="103"/>
      <c r="E848" s="103"/>
      <c r="F848" s="104"/>
      <c r="G848" s="104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>
      <c r="A849" s="103"/>
      <c r="B849" s="129"/>
      <c r="C849" s="103"/>
      <c r="D849" s="103"/>
      <c r="E849" s="103"/>
      <c r="F849" s="104"/>
      <c r="G849" s="104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>
      <c r="A850" s="103"/>
      <c r="B850" s="129"/>
      <c r="C850" s="103"/>
      <c r="D850" s="103"/>
      <c r="E850" s="103"/>
      <c r="F850" s="104"/>
      <c r="G850" s="104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>
      <c r="A851" s="103"/>
      <c r="B851" s="129"/>
      <c r="C851" s="103"/>
      <c r="D851" s="103"/>
      <c r="E851" s="103"/>
      <c r="F851" s="104"/>
      <c r="G851" s="104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>
      <c r="A852" s="103"/>
      <c r="B852" s="129"/>
      <c r="C852" s="103"/>
      <c r="D852" s="103"/>
      <c r="E852" s="103"/>
      <c r="F852" s="104"/>
      <c r="G852" s="104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>
      <c r="A853" s="103"/>
      <c r="B853" s="129"/>
      <c r="C853" s="103"/>
      <c r="D853" s="103"/>
      <c r="E853" s="103"/>
      <c r="F853" s="104"/>
      <c r="G853" s="104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>
      <c r="A854" s="103"/>
      <c r="B854" s="129"/>
      <c r="C854" s="103"/>
      <c r="D854" s="103"/>
      <c r="E854" s="103"/>
      <c r="F854" s="104"/>
      <c r="G854" s="104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>
      <c r="A855" s="103"/>
      <c r="B855" s="129"/>
      <c r="C855" s="103"/>
      <c r="D855" s="103"/>
      <c r="E855" s="103"/>
      <c r="F855" s="104"/>
      <c r="G855" s="104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>
      <c r="A856" s="103"/>
      <c r="B856" s="129"/>
      <c r="C856" s="103"/>
      <c r="D856" s="103"/>
      <c r="E856" s="103"/>
      <c r="F856" s="104"/>
      <c r="G856" s="104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>
      <c r="A857" s="103"/>
      <c r="B857" s="129"/>
      <c r="C857" s="103"/>
      <c r="D857" s="103"/>
      <c r="E857" s="103"/>
      <c r="F857" s="104"/>
      <c r="G857" s="104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>
      <c r="A858" s="103"/>
      <c r="B858" s="129"/>
      <c r="C858" s="103"/>
      <c r="D858" s="103"/>
      <c r="E858" s="103"/>
      <c r="F858" s="104"/>
      <c r="G858" s="104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>
      <c r="A859" s="103"/>
      <c r="B859" s="129"/>
      <c r="C859" s="103"/>
      <c r="D859" s="103"/>
      <c r="E859" s="103"/>
      <c r="F859" s="104"/>
      <c r="G859" s="104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>
      <c r="A860" s="103"/>
      <c r="B860" s="129"/>
      <c r="C860" s="103"/>
      <c r="D860" s="103"/>
      <c r="E860" s="103"/>
      <c r="F860" s="104"/>
      <c r="G860" s="104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>
      <c r="A861" s="103"/>
      <c r="B861" s="129"/>
      <c r="C861" s="103"/>
      <c r="D861" s="103"/>
      <c r="E861" s="103"/>
      <c r="F861" s="104"/>
      <c r="G861" s="104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>
      <c r="A862" s="103"/>
      <c r="B862" s="129"/>
      <c r="C862" s="103"/>
      <c r="D862" s="103"/>
      <c r="E862" s="103"/>
      <c r="F862" s="104"/>
      <c r="G862" s="104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>
      <c r="A863" s="103"/>
      <c r="B863" s="129"/>
      <c r="C863" s="103"/>
      <c r="D863" s="103"/>
      <c r="E863" s="103"/>
      <c r="F863" s="104"/>
      <c r="G863" s="104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>
      <c r="A864" s="103"/>
      <c r="B864" s="129"/>
      <c r="C864" s="103"/>
      <c r="D864" s="103"/>
      <c r="E864" s="103"/>
      <c r="F864" s="104"/>
      <c r="G864" s="104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>
      <c r="A865" s="103"/>
      <c r="B865" s="129"/>
      <c r="C865" s="103"/>
      <c r="D865" s="103"/>
      <c r="E865" s="103"/>
      <c r="F865" s="104"/>
      <c r="G865" s="104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>
      <c r="A866" s="103"/>
      <c r="B866" s="129"/>
      <c r="C866" s="103"/>
      <c r="D866" s="103"/>
      <c r="E866" s="103"/>
      <c r="F866" s="104"/>
      <c r="G866" s="104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>
      <c r="A867" s="103"/>
      <c r="B867" s="129"/>
      <c r="C867" s="103"/>
      <c r="D867" s="103"/>
      <c r="E867" s="103"/>
      <c r="F867" s="104"/>
      <c r="G867" s="104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>
      <c r="A868" s="103"/>
      <c r="B868" s="129"/>
      <c r="C868" s="103"/>
      <c r="D868" s="103"/>
      <c r="E868" s="103"/>
      <c r="F868" s="104"/>
      <c r="G868" s="104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>
      <c r="A869" s="103"/>
      <c r="B869" s="129"/>
      <c r="C869" s="103"/>
      <c r="D869" s="103"/>
      <c r="E869" s="103"/>
      <c r="F869" s="104"/>
      <c r="G869" s="104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>
      <c r="A870" s="103"/>
      <c r="B870" s="129"/>
      <c r="C870" s="103"/>
      <c r="D870" s="103"/>
      <c r="E870" s="103"/>
      <c r="F870" s="104"/>
      <c r="G870" s="104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>
      <c r="A871" s="103"/>
      <c r="B871" s="129"/>
      <c r="C871" s="103"/>
      <c r="D871" s="103"/>
      <c r="E871" s="103"/>
      <c r="F871" s="104"/>
      <c r="G871" s="104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>
      <c r="A872" s="103"/>
      <c r="B872" s="129"/>
      <c r="C872" s="103"/>
      <c r="D872" s="103"/>
      <c r="E872" s="103"/>
      <c r="F872" s="104"/>
      <c r="G872" s="104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>
      <c r="A873" s="103"/>
      <c r="B873" s="129"/>
      <c r="C873" s="103"/>
      <c r="D873" s="103"/>
      <c r="E873" s="103"/>
      <c r="F873" s="104"/>
      <c r="G873" s="104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>
      <c r="A874" s="103"/>
      <c r="B874" s="129"/>
      <c r="C874" s="103"/>
      <c r="D874" s="103"/>
      <c r="E874" s="103"/>
      <c r="F874" s="104"/>
      <c r="G874" s="104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>
      <c r="A875" s="103"/>
      <c r="B875" s="129"/>
      <c r="C875" s="103"/>
      <c r="D875" s="103"/>
      <c r="E875" s="103"/>
      <c r="F875" s="104"/>
      <c r="G875" s="104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>
      <c r="A876" s="103"/>
      <c r="B876" s="129"/>
      <c r="C876" s="103"/>
      <c r="D876" s="103"/>
      <c r="E876" s="103"/>
      <c r="F876" s="104"/>
      <c r="G876" s="104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>
      <c r="A877" s="103"/>
      <c r="B877" s="129"/>
      <c r="C877" s="103"/>
      <c r="D877" s="103"/>
      <c r="E877" s="103"/>
      <c r="F877" s="104"/>
      <c r="G877" s="104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>
      <c r="A878" s="103"/>
      <c r="B878" s="129"/>
      <c r="C878" s="103"/>
      <c r="D878" s="103"/>
      <c r="E878" s="103"/>
      <c r="F878" s="104"/>
      <c r="G878" s="104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>
      <c r="A879" s="103"/>
      <c r="B879" s="129"/>
      <c r="C879" s="103"/>
      <c r="D879" s="103"/>
      <c r="E879" s="103"/>
      <c r="F879" s="104"/>
      <c r="G879" s="104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>
      <c r="A880" s="103"/>
      <c r="B880" s="129"/>
      <c r="C880" s="103"/>
      <c r="D880" s="103"/>
      <c r="E880" s="103"/>
      <c r="F880" s="104"/>
      <c r="G880" s="104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>
      <c r="A881" s="103"/>
      <c r="B881" s="129"/>
      <c r="C881" s="103"/>
      <c r="D881" s="103"/>
      <c r="E881" s="103"/>
      <c r="F881" s="104"/>
      <c r="G881" s="104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>
      <c r="A882" s="103"/>
      <c r="B882" s="129"/>
      <c r="C882" s="103"/>
      <c r="D882" s="103"/>
      <c r="E882" s="103"/>
      <c r="F882" s="104"/>
      <c r="G882" s="104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>
      <c r="A883" s="103"/>
      <c r="B883" s="129"/>
      <c r="C883" s="103"/>
      <c r="D883" s="103"/>
      <c r="E883" s="103"/>
      <c r="F883" s="104"/>
      <c r="G883" s="104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>
      <c r="A884" s="103"/>
      <c r="B884" s="129"/>
      <c r="C884" s="103"/>
      <c r="D884" s="103"/>
      <c r="E884" s="103"/>
      <c r="F884" s="104"/>
      <c r="G884" s="104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>
      <c r="A885" s="103"/>
      <c r="B885" s="129"/>
      <c r="C885" s="103"/>
      <c r="D885" s="103"/>
      <c r="E885" s="103"/>
      <c r="F885" s="104"/>
      <c r="G885" s="104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>
      <c r="A886" s="103"/>
      <c r="B886" s="129"/>
      <c r="C886" s="103"/>
      <c r="D886" s="103"/>
      <c r="E886" s="103"/>
      <c r="F886" s="104"/>
      <c r="G886" s="104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>
      <c r="A887" s="103"/>
      <c r="B887" s="129"/>
      <c r="C887" s="103"/>
      <c r="D887" s="103"/>
      <c r="E887" s="103"/>
      <c r="F887" s="104"/>
      <c r="G887" s="104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>
      <c r="A888" s="103"/>
      <c r="B888" s="129"/>
      <c r="C888" s="103"/>
      <c r="D888" s="103"/>
      <c r="E888" s="103"/>
      <c r="F888" s="104"/>
      <c r="G888" s="104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>
      <c r="A889" s="103"/>
      <c r="B889" s="129"/>
      <c r="C889" s="103"/>
      <c r="D889" s="103"/>
      <c r="E889" s="103"/>
      <c r="F889" s="104"/>
      <c r="G889" s="104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>
      <c r="A890" s="103"/>
      <c r="B890" s="129"/>
      <c r="C890" s="103"/>
      <c r="D890" s="103"/>
      <c r="E890" s="103"/>
      <c r="F890" s="104"/>
      <c r="G890" s="104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>
      <c r="A891" s="103"/>
      <c r="B891" s="129"/>
      <c r="C891" s="103"/>
      <c r="D891" s="103"/>
      <c r="E891" s="103"/>
      <c r="F891" s="104"/>
      <c r="G891" s="104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>
      <c r="A892" s="103"/>
      <c r="B892" s="129"/>
      <c r="C892" s="103"/>
      <c r="D892" s="103"/>
      <c r="E892" s="103"/>
      <c r="F892" s="104"/>
      <c r="G892" s="104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>
      <c r="A893" s="103"/>
      <c r="B893" s="129"/>
      <c r="C893" s="103"/>
      <c r="D893" s="103"/>
      <c r="E893" s="103"/>
      <c r="F893" s="104"/>
      <c r="G893" s="104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>
      <c r="A894" s="103"/>
      <c r="B894" s="129"/>
      <c r="C894" s="103"/>
      <c r="D894" s="103"/>
      <c r="E894" s="103"/>
      <c r="F894" s="104"/>
      <c r="G894" s="104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>
      <c r="A895" s="103"/>
      <c r="B895" s="129"/>
      <c r="C895" s="103"/>
      <c r="D895" s="103"/>
      <c r="E895" s="103"/>
      <c r="F895" s="104"/>
      <c r="G895" s="104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>
      <c r="A896" s="103"/>
      <c r="B896" s="129"/>
      <c r="C896" s="103"/>
      <c r="D896" s="103"/>
      <c r="E896" s="103"/>
      <c r="F896" s="104"/>
      <c r="G896" s="104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>
      <c r="A897" s="103"/>
      <c r="B897" s="129"/>
      <c r="C897" s="103"/>
      <c r="D897" s="103"/>
      <c r="E897" s="103"/>
      <c r="F897" s="104"/>
      <c r="G897" s="104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>
      <c r="A898" s="103"/>
      <c r="B898" s="129"/>
      <c r="C898" s="103"/>
      <c r="D898" s="103"/>
      <c r="E898" s="103"/>
      <c r="F898" s="104"/>
      <c r="G898" s="104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>
      <c r="A899" s="103"/>
      <c r="B899" s="129"/>
      <c r="C899" s="103"/>
      <c r="D899" s="103"/>
      <c r="E899" s="103"/>
      <c r="F899" s="104"/>
      <c r="G899" s="104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>
      <c r="A900" s="103"/>
      <c r="B900" s="129"/>
      <c r="C900" s="103"/>
      <c r="D900" s="103"/>
      <c r="E900" s="103"/>
      <c r="F900" s="104"/>
      <c r="G900" s="104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>
      <c r="A901" s="103"/>
      <c r="B901" s="129"/>
      <c r="C901" s="103"/>
      <c r="D901" s="103"/>
      <c r="E901" s="103"/>
      <c r="F901" s="104"/>
      <c r="G901" s="104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>
      <c r="A902" s="103"/>
      <c r="B902" s="129"/>
      <c r="C902" s="103"/>
      <c r="D902" s="103"/>
      <c r="E902" s="103"/>
      <c r="F902" s="104"/>
      <c r="G902" s="104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>
      <c r="A903" s="103"/>
      <c r="B903" s="129"/>
      <c r="C903" s="103"/>
      <c r="D903" s="103"/>
      <c r="E903" s="103"/>
      <c r="F903" s="104"/>
      <c r="G903" s="104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>
      <c r="A904" s="103"/>
      <c r="B904" s="129"/>
      <c r="C904" s="103"/>
      <c r="D904" s="103"/>
      <c r="E904" s="103"/>
      <c r="F904" s="104"/>
      <c r="G904" s="104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>
      <c r="A905" s="103"/>
      <c r="B905" s="129"/>
      <c r="C905" s="103"/>
      <c r="D905" s="103"/>
      <c r="E905" s="103"/>
      <c r="F905" s="104"/>
      <c r="G905" s="104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>
      <c r="A906" s="103"/>
      <c r="B906" s="129"/>
      <c r="C906" s="103"/>
      <c r="D906" s="103"/>
      <c r="E906" s="103"/>
      <c r="F906" s="104"/>
      <c r="G906" s="104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>
      <c r="A907" s="103"/>
      <c r="B907" s="129"/>
      <c r="C907" s="103"/>
      <c r="D907" s="103"/>
      <c r="E907" s="103"/>
      <c r="F907" s="104"/>
      <c r="G907" s="104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>
      <c r="A908" s="103"/>
      <c r="B908" s="129"/>
      <c r="C908" s="103"/>
      <c r="D908" s="103"/>
      <c r="E908" s="103"/>
      <c r="F908" s="104"/>
      <c r="G908" s="104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>
      <c r="A909" s="103"/>
      <c r="B909" s="129"/>
      <c r="C909" s="103"/>
      <c r="D909" s="103"/>
      <c r="E909" s="103"/>
      <c r="F909" s="104"/>
      <c r="G909" s="104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>
      <c r="A910" s="103"/>
      <c r="B910" s="129"/>
      <c r="C910" s="103"/>
      <c r="D910" s="103"/>
      <c r="E910" s="103"/>
      <c r="F910" s="104"/>
      <c r="G910" s="104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>
      <c r="A911" s="103"/>
      <c r="B911" s="129"/>
      <c r="C911" s="103"/>
      <c r="D911" s="103"/>
      <c r="E911" s="103"/>
      <c r="F911" s="104"/>
      <c r="G911" s="104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>
      <c r="A912" s="103"/>
      <c r="B912" s="129"/>
      <c r="C912" s="103"/>
      <c r="D912" s="103"/>
      <c r="E912" s="103"/>
      <c r="F912" s="104"/>
      <c r="G912" s="104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>
      <c r="A913" s="103"/>
      <c r="B913" s="129"/>
      <c r="C913" s="103"/>
      <c r="D913" s="103"/>
      <c r="E913" s="103"/>
      <c r="F913" s="104"/>
      <c r="G913" s="104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>
      <c r="A914" s="103"/>
      <c r="B914" s="129"/>
      <c r="C914" s="103"/>
      <c r="D914" s="103"/>
      <c r="E914" s="103"/>
      <c r="F914" s="104"/>
      <c r="G914" s="104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>
      <c r="A915" s="103"/>
      <c r="B915" s="129"/>
      <c r="C915" s="103"/>
      <c r="D915" s="103"/>
      <c r="E915" s="103"/>
      <c r="F915" s="104"/>
      <c r="G915" s="104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>
      <c r="A916" s="103"/>
      <c r="B916" s="129"/>
      <c r="C916" s="103"/>
      <c r="D916" s="103"/>
      <c r="E916" s="103"/>
      <c r="F916" s="104"/>
      <c r="G916" s="104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>
      <c r="A917" s="103"/>
      <c r="B917" s="129"/>
      <c r="C917" s="103"/>
      <c r="D917" s="103"/>
      <c r="E917" s="103"/>
      <c r="F917" s="104"/>
      <c r="G917" s="104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>
      <c r="A918" s="103"/>
      <c r="B918" s="129"/>
      <c r="C918" s="103"/>
      <c r="D918" s="103"/>
      <c r="E918" s="103"/>
      <c r="F918" s="104"/>
      <c r="G918" s="104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>
      <c r="A919" s="103"/>
      <c r="B919" s="129"/>
      <c r="C919" s="103"/>
      <c r="D919" s="103"/>
      <c r="E919" s="103"/>
      <c r="F919" s="104"/>
      <c r="G919" s="104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>
      <c r="A920" s="103"/>
      <c r="B920" s="129"/>
      <c r="C920" s="103"/>
      <c r="D920" s="103"/>
      <c r="E920" s="103"/>
      <c r="F920" s="104"/>
      <c r="G920" s="104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>
      <c r="A921" s="103"/>
      <c r="B921" s="129"/>
      <c r="C921" s="103"/>
      <c r="D921" s="103"/>
      <c r="E921" s="103"/>
      <c r="F921" s="104"/>
      <c r="G921" s="104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>
      <c r="A922" s="103"/>
      <c r="B922" s="129"/>
      <c r="C922" s="103"/>
      <c r="D922" s="103"/>
      <c r="E922" s="103"/>
      <c r="F922" s="104"/>
      <c r="G922" s="104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>
      <c r="A923" s="103"/>
      <c r="B923" s="129"/>
      <c r="C923" s="103"/>
      <c r="D923" s="103"/>
      <c r="E923" s="103"/>
      <c r="F923" s="104"/>
      <c r="G923" s="104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>
      <c r="A924" s="103"/>
      <c r="B924" s="129"/>
      <c r="C924" s="103"/>
      <c r="D924" s="103"/>
      <c r="E924" s="103"/>
      <c r="F924" s="104"/>
      <c r="G924" s="104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>
      <c r="A925" s="103"/>
      <c r="B925" s="129"/>
      <c r="C925" s="103"/>
      <c r="D925" s="103"/>
      <c r="E925" s="103"/>
      <c r="F925" s="104"/>
      <c r="G925" s="104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>
      <c r="A926" s="103"/>
      <c r="B926" s="129"/>
      <c r="C926" s="103"/>
      <c r="D926" s="103"/>
      <c r="E926" s="103"/>
      <c r="F926" s="104"/>
      <c r="G926" s="104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>
      <c r="A927" s="103"/>
      <c r="B927" s="129"/>
      <c r="C927" s="103"/>
      <c r="D927" s="103"/>
      <c r="E927" s="103"/>
      <c r="F927" s="104"/>
      <c r="G927" s="104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>
      <c r="A928" s="103"/>
      <c r="B928" s="129"/>
      <c r="C928" s="103"/>
      <c r="D928" s="103"/>
      <c r="E928" s="103"/>
      <c r="F928" s="104"/>
      <c r="G928" s="104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>
      <c r="A929" s="103"/>
      <c r="B929" s="129"/>
      <c r="C929" s="103"/>
      <c r="D929" s="103"/>
      <c r="E929" s="103"/>
      <c r="F929" s="104"/>
      <c r="G929" s="104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>
      <c r="A930" s="103"/>
      <c r="B930" s="129"/>
      <c r="C930" s="103"/>
      <c r="D930" s="103"/>
      <c r="E930" s="103"/>
      <c r="F930" s="104"/>
      <c r="G930" s="104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>
      <c r="A931" s="103"/>
      <c r="B931" s="129"/>
      <c r="C931" s="103"/>
      <c r="D931" s="103"/>
      <c r="E931" s="103"/>
      <c r="F931" s="104"/>
      <c r="G931" s="104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>
      <c r="A932" s="103"/>
      <c r="B932" s="129"/>
      <c r="C932" s="103"/>
      <c r="D932" s="103"/>
      <c r="E932" s="103"/>
      <c r="F932" s="104"/>
      <c r="G932" s="104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>
      <c r="A933" s="103"/>
      <c r="B933" s="129"/>
      <c r="C933" s="103"/>
      <c r="D933" s="103"/>
      <c r="E933" s="103"/>
      <c r="F933" s="104"/>
      <c r="G933" s="104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>
      <c r="A934" s="103"/>
      <c r="B934" s="129"/>
      <c r="C934" s="103"/>
      <c r="D934" s="103"/>
      <c r="E934" s="103"/>
      <c r="F934" s="104"/>
      <c r="G934" s="104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>
      <c r="A935" s="103"/>
      <c r="B935" s="129"/>
      <c r="C935" s="103"/>
      <c r="D935" s="103"/>
      <c r="E935" s="103"/>
      <c r="F935" s="104"/>
      <c r="G935" s="104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>
      <c r="A936" s="103"/>
      <c r="B936" s="129"/>
      <c r="C936" s="103"/>
      <c r="D936" s="103"/>
      <c r="E936" s="103"/>
      <c r="F936" s="104"/>
      <c r="G936" s="104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>
      <c r="A937" s="103"/>
      <c r="B937" s="129"/>
      <c r="C937" s="103"/>
      <c r="D937" s="103"/>
      <c r="E937" s="103"/>
      <c r="F937" s="104"/>
      <c r="G937" s="104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>
      <c r="A938" s="103"/>
      <c r="B938" s="129"/>
      <c r="C938" s="103"/>
      <c r="D938" s="103"/>
      <c r="E938" s="103"/>
      <c r="F938" s="104"/>
      <c r="G938" s="104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>
      <c r="A939" s="103"/>
      <c r="B939" s="129"/>
      <c r="C939" s="103"/>
      <c r="D939" s="103"/>
      <c r="E939" s="103"/>
      <c r="F939" s="104"/>
      <c r="G939" s="104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>
      <c r="A940" s="103"/>
      <c r="B940" s="129"/>
      <c r="C940" s="103"/>
      <c r="D940" s="103"/>
      <c r="E940" s="103"/>
      <c r="F940" s="104"/>
      <c r="G940" s="104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>
      <c r="A941" s="103"/>
      <c r="B941" s="129"/>
      <c r="C941" s="103"/>
      <c r="D941" s="103"/>
      <c r="E941" s="103"/>
      <c r="F941" s="104"/>
      <c r="G941" s="104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>
      <c r="A942" s="103"/>
      <c r="B942" s="129"/>
      <c r="C942" s="103"/>
      <c r="D942" s="103"/>
      <c r="E942" s="103"/>
      <c r="F942" s="104"/>
      <c r="G942" s="104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>
      <c r="A943" s="103"/>
      <c r="B943" s="129"/>
      <c r="C943" s="103"/>
      <c r="D943" s="103"/>
      <c r="E943" s="103"/>
      <c r="F943" s="104"/>
      <c r="G943" s="104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>
      <c r="A944" s="103"/>
      <c r="B944" s="129"/>
      <c r="C944" s="103"/>
      <c r="D944" s="103"/>
      <c r="E944" s="103"/>
      <c r="F944" s="104"/>
      <c r="G944" s="104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>
      <c r="A945" s="103"/>
      <c r="B945" s="129"/>
      <c r="C945" s="103"/>
      <c r="D945" s="103"/>
      <c r="E945" s="103"/>
      <c r="F945" s="104"/>
      <c r="G945" s="104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>
      <c r="A946" s="103"/>
      <c r="B946" s="129"/>
      <c r="C946" s="103"/>
      <c r="D946" s="103"/>
      <c r="E946" s="103"/>
      <c r="F946" s="104"/>
      <c r="G946" s="104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>
      <c r="A947" s="103"/>
      <c r="B947" s="129"/>
      <c r="C947" s="103"/>
      <c r="D947" s="103"/>
      <c r="E947" s="103"/>
      <c r="F947" s="104"/>
      <c r="G947" s="104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>
      <c r="A948" s="103"/>
      <c r="B948" s="129"/>
      <c r="C948" s="103"/>
      <c r="D948" s="103"/>
      <c r="E948" s="103"/>
      <c r="F948" s="104"/>
      <c r="G948" s="104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>
      <c r="A949" s="103"/>
      <c r="B949" s="129"/>
      <c r="C949" s="103"/>
      <c r="D949" s="103"/>
      <c r="E949" s="103"/>
      <c r="F949" s="104"/>
      <c r="G949" s="104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>
      <c r="A950" s="103"/>
      <c r="B950" s="129"/>
      <c r="C950" s="103"/>
      <c r="D950" s="103"/>
      <c r="E950" s="103"/>
      <c r="F950" s="104"/>
      <c r="G950" s="104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>
      <c r="A951" s="103"/>
      <c r="B951" s="129"/>
      <c r="C951" s="103"/>
      <c r="D951" s="103"/>
      <c r="E951" s="103"/>
      <c r="F951" s="104"/>
      <c r="G951" s="104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>
      <c r="A952" s="103"/>
      <c r="B952" s="129"/>
      <c r="C952" s="103"/>
      <c r="D952" s="103"/>
      <c r="E952" s="103"/>
      <c r="F952" s="104"/>
      <c r="G952" s="104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>
      <c r="A953" s="103"/>
      <c r="B953" s="129"/>
      <c r="C953" s="103"/>
      <c r="D953" s="103"/>
      <c r="E953" s="103"/>
      <c r="F953" s="104"/>
      <c r="G953" s="104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>
      <c r="A954" s="103"/>
      <c r="B954" s="129"/>
      <c r="C954" s="103"/>
      <c r="D954" s="103"/>
      <c r="E954" s="103"/>
      <c r="F954" s="104"/>
      <c r="G954" s="104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>
      <c r="A955" s="103"/>
      <c r="B955" s="129"/>
      <c r="C955" s="103"/>
      <c r="D955" s="103"/>
      <c r="E955" s="103"/>
      <c r="F955" s="104"/>
      <c r="G955" s="104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>
      <c r="A956" s="103"/>
      <c r="B956" s="129"/>
      <c r="C956" s="103"/>
      <c r="D956" s="103"/>
      <c r="E956" s="103"/>
      <c r="F956" s="104"/>
      <c r="G956" s="104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>
      <c r="A957" s="103"/>
      <c r="B957" s="129"/>
      <c r="C957" s="103"/>
      <c r="D957" s="103"/>
      <c r="E957" s="103"/>
      <c r="F957" s="104"/>
      <c r="G957" s="104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>
      <c r="A958" s="103"/>
      <c r="B958" s="129"/>
      <c r="C958" s="103"/>
      <c r="D958" s="103"/>
      <c r="E958" s="103"/>
      <c r="F958" s="104"/>
      <c r="G958" s="104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>
      <c r="A959" s="103"/>
      <c r="B959" s="129"/>
      <c r="C959" s="103"/>
      <c r="D959" s="103"/>
      <c r="E959" s="103"/>
      <c r="F959" s="104"/>
      <c r="G959" s="104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>
      <c r="A960" s="103"/>
      <c r="B960" s="129"/>
      <c r="C960" s="103"/>
      <c r="D960" s="103"/>
      <c r="E960" s="103"/>
      <c r="F960" s="104"/>
      <c r="G960" s="104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>
      <c r="A961" s="103"/>
      <c r="B961" s="129"/>
      <c r="C961" s="103"/>
      <c r="D961" s="103"/>
      <c r="E961" s="103"/>
      <c r="F961" s="104"/>
      <c r="G961" s="104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>
      <c r="A962" s="103"/>
      <c r="B962" s="129"/>
      <c r="C962" s="103"/>
      <c r="D962" s="103"/>
      <c r="E962" s="103"/>
      <c r="F962" s="104"/>
      <c r="G962" s="104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>
      <c r="A963" s="103"/>
      <c r="B963" s="129"/>
      <c r="C963" s="103"/>
      <c r="D963" s="103"/>
      <c r="E963" s="103"/>
      <c r="F963" s="104"/>
      <c r="G963" s="104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>
      <c r="A964" s="103"/>
      <c r="B964" s="129"/>
      <c r="C964" s="103"/>
      <c r="D964" s="103"/>
      <c r="E964" s="103"/>
      <c r="F964" s="104"/>
      <c r="G964" s="104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>
      <c r="A965" s="103"/>
      <c r="B965" s="129"/>
      <c r="C965" s="103"/>
      <c r="D965" s="103"/>
      <c r="E965" s="103"/>
      <c r="F965" s="104"/>
      <c r="G965" s="104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>
      <c r="A966" s="103"/>
      <c r="B966" s="129"/>
      <c r="C966" s="103"/>
      <c r="D966" s="103"/>
      <c r="E966" s="103"/>
      <c r="F966" s="104"/>
      <c r="G966" s="104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>
      <c r="A967" s="103"/>
      <c r="B967" s="129"/>
      <c r="C967" s="103"/>
      <c r="D967" s="103"/>
      <c r="E967" s="103"/>
      <c r="F967" s="104"/>
      <c r="G967" s="104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>
      <c r="A968" s="103"/>
      <c r="B968" s="129"/>
      <c r="C968" s="103"/>
      <c r="D968" s="103"/>
      <c r="E968" s="103"/>
      <c r="F968" s="104"/>
      <c r="G968" s="104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>
      <c r="A969" s="103"/>
      <c r="B969" s="129"/>
      <c r="C969" s="103"/>
      <c r="D969" s="103"/>
      <c r="E969" s="103"/>
      <c r="F969" s="104"/>
      <c r="G969" s="104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>
      <c r="A970" s="103"/>
      <c r="B970" s="129"/>
      <c r="C970" s="103"/>
      <c r="D970" s="103"/>
      <c r="E970" s="103"/>
      <c r="F970" s="104"/>
      <c r="G970" s="104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>
      <c r="A971" s="103"/>
      <c r="B971" s="129"/>
      <c r="C971" s="103"/>
      <c r="D971" s="103"/>
      <c r="E971" s="103"/>
      <c r="F971" s="104"/>
      <c r="G971" s="104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>
      <c r="A972" s="103"/>
      <c r="B972" s="129"/>
      <c r="C972" s="103"/>
      <c r="D972" s="103"/>
      <c r="E972" s="103"/>
      <c r="F972" s="104"/>
      <c r="G972" s="104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>
      <c r="A973" s="103"/>
      <c r="B973" s="129"/>
      <c r="C973" s="103"/>
      <c r="D973" s="103"/>
      <c r="E973" s="103"/>
      <c r="F973" s="104"/>
      <c r="G973" s="104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>
      <c r="A974" s="103"/>
      <c r="B974" s="129"/>
      <c r="C974" s="103"/>
      <c r="D974" s="103"/>
      <c r="E974" s="103"/>
      <c r="F974" s="104"/>
      <c r="G974" s="104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>
      <c r="A975" s="103"/>
      <c r="B975" s="129"/>
      <c r="C975" s="103"/>
      <c r="D975" s="103"/>
      <c r="E975" s="103"/>
      <c r="F975" s="104"/>
      <c r="G975" s="104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>
      <c r="A976" s="103"/>
      <c r="B976" s="129"/>
      <c r="C976" s="103"/>
      <c r="D976" s="103"/>
      <c r="E976" s="103"/>
      <c r="F976" s="104"/>
      <c r="G976" s="104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>
      <c r="A977" s="103"/>
      <c r="B977" s="129"/>
      <c r="C977" s="103"/>
      <c r="D977" s="103"/>
      <c r="E977" s="103"/>
      <c r="F977" s="104"/>
      <c r="G977" s="104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>
      <c r="A978" s="103"/>
      <c r="B978" s="129"/>
      <c r="C978" s="103"/>
      <c r="D978" s="103"/>
      <c r="E978" s="103"/>
      <c r="F978" s="104"/>
      <c r="G978" s="104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>
      <c r="A979" s="103"/>
      <c r="B979" s="129"/>
      <c r="C979" s="103"/>
      <c r="D979" s="103"/>
      <c r="E979" s="103"/>
      <c r="F979" s="104"/>
      <c r="G979" s="104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>
      <c r="A980" s="103"/>
      <c r="B980" s="129"/>
      <c r="C980" s="103"/>
      <c r="D980" s="103"/>
      <c r="E980" s="103"/>
      <c r="F980" s="104"/>
      <c r="G980" s="104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>
      <c r="A981" s="103"/>
      <c r="B981" s="129"/>
      <c r="C981" s="103"/>
      <c r="D981" s="103"/>
      <c r="E981" s="103"/>
      <c r="F981" s="104"/>
      <c r="G981" s="104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>
      <c r="A982" s="103"/>
      <c r="B982" s="129"/>
      <c r="C982" s="103"/>
      <c r="D982" s="103"/>
      <c r="E982" s="103"/>
      <c r="F982" s="104"/>
      <c r="G982" s="104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>
      <c r="A983" s="103"/>
      <c r="B983" s="129"/>
      <c r="C983" s="103"/>
      <c r="D983" s="103"/>
      <c r="E983" s="103"/>
      <c r="F983" s="104"/>
      <c r="G983" s="104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>
      <c r="A984" s="103"/>
      <c r="B984" s="129"/>
      <c r="C984" s="103"/>
      <c r="D984" s="103"/>
      <c r="E984" s="103"/>
      <c r="F984" s="104"/>
      <c r="G984" s="104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>
      <c r="A985" s="103"/>
      <c r="B985" s="129"/>
      <c r="C985" s="103"/>
      <c r="D985" s="103"/>
      <c r="E985" s="103"/>
      <c r="F985" s="104"/>
      <c r="G985" s="104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>
      <c r="A986" s="103"/>
      <c r="B986" s="129"/>
      <c r="C986" s="103"/>
      <c r="D986" s="103"/>
      <c r="E986" s="103"/>
      <c r="F986" s="104"/>
      <c r="G986" s="104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>
      <c r="A987" s="103"/>
      <c r="B987" s="129"/>
      <c r="C987" s="103"/>
      <c r="D987" s="103"/>
      <c r="E987" s="103"/>
      <c r="F987" s="104"/>
      <c r="G987" s="104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>
      <c r="A988" s="103"/>
      <c r="B988" s="129"/>
      <c r="C988" s="103"/>
      <c r="D988" s="103"/>
      <c r="E988" s="103"/>
      <c r="F988" s="104"/>
      <c r="G988" s="104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>
      <c r="A989" s="103"/>
      <c r="B989" s="129"/>
      <c r="C989" s="103"/>
      <c r="D989" s="103"/>
      <c r="E989" s="103"/>
      <c r="F989" s="104"/>
      <c r="G989" s="104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>
      <c r="A990" s="103"/>
      <c r="B990" s="129"/>
      <c r="C990" s="103"/>
      <c r="D990" s="103"/>
      <c r="E990" s="103"/>
      <c r="F990" s="104"/>
      <c r="G990" s="104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>
      <c r="A991" s="103"/>
      <c r="B991" s="129"/>
      <c r="C991" s="103"/>
      <c r="D991" s="103"/>
      <c r="E991" s="103"/>
      <c r="F991" s="104"/>
      <c r="G991" s="104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>
      <c r="A992" s="103"/>
      <c r="B992" s="129"/>
      <c r="C992" s="103"/>
      <c r="D992" s="103"/>
      <c r="E992" s="103"/>
      <c r="F992" s="104"/>
      <c r="G992" s="104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>
      <c r="A993" s="103"/>
      <c r="B993" s="129"/>
      <c r="C993" s="103"/>
      <c r="D993" s="103"/>
      <c r="E993" s="103"/>
      <c r="F993" s="104"/>
      <c r="G993" s="104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>
      <c r="A994" s="103"/>
      <c r="B994" s="129"/>
      <c r="C994" s="103"/>
      <c r="D994" s="103"/>
      <c r="E994" s="103"/>
      <c r="F994" s="104"/>
      <c r="G994" s="104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>
      <c r="A995" s="103"/>
      <c r="B995" s="129"/>
      <c r="C995" s="103"/>
      <c r="D995" s="103"/>
      <c r="E995" s="103"/>
      <c r="F995" s="104"/>
      <c r="G995" s="104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>
      <c r="A996" s="103"/>
      <c r="B996" s="129"/>
      <c r="C996" s="103"/>
      <c r="D996" s="103"/>
      <c r="E996" s="103"/>
      <c r="F996" s="104"/>
      <c r="G996" s="104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>
      <c r="A997" s="103"/>
      <c r="B997" s="129"/>
      <c r="C997" s="103"/>
      <c r="D997" s="103"/>
      <c r="E997" s="103"/>
      <c r="F997" s="104"/>
      <c r="G997" s="104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>
      <c r="A998" s="103"/>
      <c r="B998" s="129"/>
      <c r="C998" s="103"/>
      <c r="D998" s="103"/>
      <c r="E998" s="103"/>
      <c r="F998" s="104"/>
      <c r="G998" s="104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>
      <c r="A999" s="103"/>
      <c r="B999" s="129"/>
      <c r="C999" s="103"/>
      <c r="D999" s="103"/>
      <c r="E999" s="103"/>
      <c r="F999" s="104"/>
      <c r="G999" s="104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>
      <c r="A1000" s="103"/>
      <c r="B1000" s="129"/>
      <c r="C1000" s="103"/>
      <c r="D1000" s="103"/>
      <c r="E1000" s="103"/>
      <c r="F1000" s="104"/>
      <c r="G1000" s="104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  <row r="1001" spans="1:26" ht="15.75" customHeight="1">
      <c r="A1001" s="103"/>
      <c r="B1001" s="129"/>
      <c r="C1001" s="103"/>
      <c r="D1001" s="103"/>
      <c r="E1001" s="103"/>
      <c r="F1001" s="104"/>
      <c r="G1001" s="104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</row>
    <row r="1002" spans="1:26" ht="15.75" customHeight="1">
      <c r="A1002" s="103"/>
      <c r="B1002" s="129"/>
      <c r="C1002" s="103"/>
      <c r="D1002" s="103"/>
      <c r="E1002" s="103"/>
      <c r="F1002" s="104"/>
      <c r="G1002" s="104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</row>
    <row r="1003" spans="1:26" ht="15.75" customHeight="1">
      <c r="A1003" s="103"/>
      <c r="B1003" s="129"/>
      <c r="C1003" s="103"/>
      <c r="D1003" s="103"/>
      <c r="E1003" s="103"/>
      <c r="F1003" s="104"/>
      <c r="G1003" s="104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</row>
    <row r="1004" spans="1:26" ht="15.75" customHeight="1">
      <c r="A1004" s="103"/>
      <c r="B1004" s="129"/>
      <c r="C1004" s="103"/>
      <c r="D1004" s="103"/>
      <c r="E1004" s="103"/>
      <c r="F1004" s="104"/>
      <c r="G1004" s="104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  <c r="S1004" s="103"/>
      <c r="T1004" s="103"/>
      <c r="U1004" s="103"/>
      <c r="V1004" s="103"/>
      <c r="W1004" s="103"/>
      <c r="X1004" s="103"/>
      <c r="Y1004" s="103"/>
      <c r="Z1004" s="103"/>
    </row>
    <row r="1005" spans="1:26" ht="15.75" customHeight="1">
      <c r="A1005" s="103"/>
      <c r="B1005" s="129"/>
      <c r="C1005" s="103"/>
      <c r="D1005" s="103"/>
      <c r="E1005" s="103"/>
      <c r="F1005" s="104"/>
      <c r="G1005" s="104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103"/>
      <c r="Z1005" s="103"/>
    </row>
    <row r="1006" spans="1:26" ht="15.75" customHeight="1">
      <c r="A1006" s="103"/>
      <c r="B1006" s="129"/>
      <c r="C1006" s="103"/>
      <c r="D1006" s="103"/>
      <c r="E1006" s="103"/>
      <c r="F1006" s="104"/>
      <c r="G1006" s="104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3"/>
      <c r="T1006" s="103"/>
      <c r="U1006" s="103"/>
      <c r="V1006" s="103"/>
      <c r="W1006" s="103"/>
      <c r="X1006" s="103"/>
      <c r="Y1006" s="103"/>
      <c r="Z1006" s="103"/>
    </row>
    <row r="1007" spans="1:26" ht="15.75" customHeight="1">
      <c r="A1007" s="103"/>
      <c r="B1007" s="129"/>
      <c r="C1007" s="103"/>
      <c r="D1007" s="103"/>
      <c r="E1007" s="103"/>
      <c r="F1007" s="104"/>
      <c r="G1007" s="104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  <c r="S1007" s="103"/>
      <c r="T1007" s="103"/>
      <c r="U1007" s="103"/>
      <c r="V1007" s="103"/>
      <c r="W1007" s="103"/>
      <c r="X1007" s="103"/>
      <c r="Y1007" s="103"/>
      <c r="Z1007" s="103"/>
    </row>
    <row r="1008" spans="1:26" ht="15.75" customHeight="1">
      <c r="A1008" s="103"/>
      <c r="B1008" s="129"/>
      <c r="C1008" s="103"/>
      <c r="D1008" s="103"/>
      <c r="E1008" s="103"/>
      <c r="F1008" s="104"/>
      <c r="G1008" s="104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  <c r="S1008" s="103"/>
      <c r="T1008" s="103"/>
      <c r="U1008" s="103"/>
      <c r="V1008" s="103"/>
      <c r="W1008" s="103"/>
      <c r="X1008" s="103"/>
      <c r="Y1008" s="103"/>
      <c r="Z1008" s="103"/>
    </row>
    <row r="1009" spans="1:26" ht="15.75" customHeight="1">
      <c r="A1009" s="103"/>
      <c r="B1009" s="129"/>
      <c r="C1009" s="103"/>
      <c r="D1009" s="103"/>
      <c r="E1009" s="103"/>
      <c r="F1009" s="104"/>
      <c r="G1009" s="104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  <c r="S1009" s="103"/>
      <c r="T1009" s="103"/>
      <c r="U1009" s="103"/>
      <c r="V1009" s="103"/>
      <c r="W1009" s="103"/>
      <c r="X1009" s="103"/>
      <c r="Y1009" s="103"/>
      <c r="Z1009" s="103"/>
    </row>
    <row r="1010" spans="1:26" ht="15.75" customHeight="1">
      <c r="A1010" s="103"/>
      <c r="B1010" s="129"/>
      <c r="C1010" s="103"/>
      <c r="D1010" s="103"/>
      <c r="E1010" s="103"/>
      <c r="F1010" s="104"/>
      <c r="G1010" s="104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  <c r="U1010" s="103"/>
      <c r="V1010" s="103"/>
      <c r="W1010" s="103"/>
      <c r="X1010" s="103"/>
      <c r="Y1010" s="103"/>
      <c r="Z1010" s="103"/>
    </row>
    <row r="1011" spans="1:26" ht="15.75" customHeight="1">
      <c r="A1011" s="103"/>
      <c r="B1011" s="129"/>
      <c r="C1011" s="103"/>
      <c r="D1011" s="103"/>
      <c r="E1011" s="103"/>
      <c r="F1011" s="104"/>
      <c r="G1011" s="104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103"/>
      <c r="Z1011" s="103"/>
    </row>
    <row r="1012" spans="1:26" ht="15.75" customHeight="1">
      <c r="A1012" s="103"/>
      <c r="B1012" s="129"/>
      <c r="C1012" s="103"/>
      <c r="D1012" s="103"/>
      <c r="E1012" s="103"/>
      <c r="F1012" s="104"/>
      <c r="G1012" s="104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  <c r="S1012" s="103"/>
      <c r="T1012" s="103"/>
      <c r="U1012" s="103"/>
      <c r="V1012" s="103"/>
      <c r="W1012" s="103"/>
      <c r="X1012" s="103"/>
      <c r="Y1012" s="103"/>
      <c r="Z1012" s="103"/>
    </row>
    <row r="1013" spans="1:26" ht="15.75" customHeight="1">
      <c r="A1013" s="103"/>
      <c r="B1013" s="129"/>
      <c r="C1013" s="103"/>
      <c r="D1013" s="103"/>
      <c r="E1013" s="103"/>
      <c r="F1013" s="104"/>
      <c r="G1013" s="104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  <c r="V1013" s="103"/>
      <c r="W1013" s="103"/>
      <c r="X1013" s="103"/>
      <c r="Y1013" s="103"/>
      <c r="Z1013" s="103"/>
    </row>
    <row r="1014" spans="1:26" ht="15.75" customHeight="1">
      <c r="A1014" s="103"/>
      <c r="B1014" s="129"/>
      <c r="C1014" s="103"/>
      <c r="D1014" s="103"/>
      <c r="E1014" s="103"/>
      <c r="F1014" s="104"/>
      <c r="G1014" s="104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103"/>
      <c r="Z1014" s="103"/>
    </row>
    <row r="1015" spans="1:26" ht="15.75" customHeight="1">
      <c r="A1015" s="103"/>
      <c r="B1015" s="129"/>
      <c r="C1015" s="103"/>
      <c r="D1015" s="103"/>
      <c r="E1015" s="103"/>
      <c r="F1015" s="104"/>
      <c r="G1015" s="104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  <c r="S1015" s="103"/>
      <c r="T1015" s="103"/>
      <c r="U1015" s="103"/>
      <c r="V1015" s="103"/>
      <c r="W1015" s="103"/>
      <c r="X1015" s="103"/>
      <c r="Y1015" s="103"/>
      <c r="Z1015" s="103"/>
    </row>
    <row r="1016" spans="1:26" ht="15.75" customHeight="1">
      <c r="A1016" s="103"/>
      <c r="B1016" s="129"/>
      <c r="C1016" s="103"/>
      <c r="D1016" s="103"/>
      <c r="E1016" s="103"/>
      <c r="F1016" s="104"/>
      <c r="G1016" s="104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</row>
    <row r="1017" spans="1:26" ht="15.75" customHeight="1">
      <c r="A1017" s="103"/>
      <c r="B1017" s="129"/>
      <c r="C1017" s="103"/>
      <c r="D1017" s="103"/>
      <c r="E1017" s="103"/>
      <c r="F1017" s="104"/>
      <c r="G1017" s="104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103"/>
      <c r="Z1017" s="103"/>
    </row>
    <row r="1018" spans="1:26" ht="15.75" customHeight="1">
      <c r="A1018" s="103"/>
      <c r="B1018" s="129"/>
      <c r="C1018" s="103"/>
      <c r="D1018" s="103"/>
      <c r="E1018" s="103"/>
      <c r="F1018" s="104"/>
      <c r="G1018" s="104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  <c r="S1018" s="103"/>
      <c r="T1018" s="103"/>
      <c r="U1018" s="103"/>
      <c r="V1018" s="103"/>
      <c r="W1018" s="103"/>
      <c r="X1018" s="103"/>
      <c r="Y1018" s="103"/>
      <c r="Z1018" s="103"/>
    </row>
    <row r="1019" spans="1:26" ht="15.75" customHeight="1">
      <c r="A1019" s="103"/>
      <c r="B1019" s="129"/>
      <c r="C1019" s="103"/>
      <c r="D1019" s="103"/>
      <c r="E1019" s="103"/>
      <c r="F1019" s="104"/>
      <c r="G1019" s="104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  <c r="S1019" s="103"/>
      <c r="T1019" s="103"/>
      <c r="U1019" s="103"/>
      <c r="V1019" s="103"/>
      <c r="W1019" s="103"/>
      <c r="X1019" s="103"/>
      <c r="Y1019" s="103"/>
      <c r="Z1019" s="103"/>
    </row>
    <row r="1020" spans="1:26" ht="15.75" customHeight="1">
      <c r="A1020" s="103"/>
      <c r="B1020" s="129"/>
      <c r="C1020" s="103"/>
      <c r="D1020" s="103"/>
      <c r="E1020" s="103"/>
      <c r="F1020" s="104"/>
      <c r="G1020" s="104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  <c r="S1020" s="103"/>
      <c r="T1020" s="103"/>
      <c r="U1020" s="103"/>
      <c r="V1020" s="103"/>
      <c r="W1020" s="103"/>
      <c r="X1020" s="103"/>
      <c r="Y1020" s="103"/>
      <c r="Z1020" s="103"/>
    </row>
    <row r="1021" spans="1:26" ht="15.75" customHeight="1">
      <c r="A1021" s="103"/>
      <c r="B1021" s="129"/>
      <c r="C1021" s="103"/>
      <c r="D1021" s="103"/>
      <c r="E1021" s="103"/>
      <c r="F1021" s="104"/>
      <c r="G1021" s="104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  <c r="S1021" s="103"/>
      <c r="T1021" s="103"/>
      <c r="U1021" s="103"/>
      <c r="V1021" s="103"/>
      <c r="W1021" s="103"/>
      <c r="X1021" s="103"/>
      <c r="Y1021" s="103"/>
      <c r="Z1021" s="103"/>
    </row>
    <row r="1022" spans="1:26" ht="15.75" customHeight="1">
      <c r="A1022" s="103"/>
      <c r="B1022" s="129"/>
      <c r="C1022" s="103"/>
      <c r="D1022" s="103"/>
      <c r="E1022" s="103"/>
      <c r="F1022" s="104"/>
      <c r="G1022" s="104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</row>
  </sheetData>
  <mergeCells count="33">
    <mergeCell ref="A113:C113"/>
    <mergeCell ref="A120:B120"/>
    <mergeCell ref="A122:B122"/>
    <mergeCell ref="A88:B88"/>
    <mergeCell ref="A93:B93"/>
    <mergeCell ref="A94:C94"/>
    <mergeCell ref="A102:B102"/>
    <mergeCell ref="A103:C103"/>
    <mergeCell ref="A112:B112"/>
    <mergeCell ref="A80:C80"/>
    <mergeCell ref="A48:B48"/>
    <mergeCell ref="A49:C49"/>
    <mergeCell ref="F49:F50"/>
    <mergeCell ref="A58:B58"/>
    <mergeCell ref="A59:C59"/>
    <mergeCell ref="A64:B64"/>
    <mergeCell ref="A65:C65"/>
    <mergeCell ref="A72:B72"/>
    <mergeCell ref="A73:C73"/>
    <mergeCell ref="A74:C74"/>
    <mergeCell ref="A79:B79"/>
    <mergeCell ref="A38:C38"/>
    <mergeCell ref="A1:C1"/>
    <mergeCell ref="A2:C2"/>
    <mergeCell ref="A7:C7"/>
    <mergeCell ref="A10:C10"/>
    <mergeCell ref="A17:C17"/>
    <mergeCell ref="A26:B26"/>
    <mergeCell ref="A29:B29"/>
    <mergeCell ref="A30:C30"/>
    <mergeCell ref="A31:C31"/>
    <mergeCell ref="A35:B35"/>
    <mergeCell ref="A37:B37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106D-84EF-4A17-B474-36C787F86D9B}">
  <dimension ref="A1:Z1022"/>
  <sheetViews>
    <sheetView showGridLines="0" topLeftCell="A82" workbookViewId="0">
      <selection activeCell="D110" sqref="D110"/>
    </sheetView>
  </sheetViews>
  <sheetFormatPr defaultColWidth="12.625" defaultRowHeight="15" customHeight="1"/>
  <cols>
    <col min="1" max="1" width="10.125" style="106" customWidth="1"/>
    <col min="2" max="2" width="50.125" style="106" customWidth="1"/>
    <col min="3" max="3" width="12.625" style="106"/>
    <col min="4" max="4" width="10.125" style="106" customWidth="1"/>
    <col min="5" max="5" width="11.125" style="106" customWidth="1"/>
    <col min="6" max="6" width="10.5" style="106" customWidth="1"/>
    <col min="7" max="7" width="12" style="106" customWidth="1"/>
    <col min="8" max="8" width="10.625" style="106" customWidth="1"/>
    <col min="9" max="9" width="22.125" style="106" customWidth="1"/>
    <col min="10" max="10" width="56.25" style="106" customWidth="1"/>
    <col min="11" max="26" width="8" style="106" customWidth="1"/>
    <col min="27" max="16384" width="12.625" style="106"/>
  </cols>
  <sheetData>
    <row r="1" spans="1:26" ht="15.75" customHeight="1">
      <c r="A1" s="215" t="s">
        <v>402</v>
      </c>
      <c r="B1" s="209"/>
      <c r="C1" s="210"/>
      <c r="D1" s="103"/>
      <c r="E1" s="103"/>
      <c r="F1" s="104"/>
      <c r="G1" s="105" t="s">
        <v>335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.75" customHeight="1">
      <c r="A2" s="208" t="s">
        <v>148</v>
      </c>
      <c r="B2" s="209"/>
      <c r="C2" s="210"/>
      <c r="D2" s="103"/>
      <c r="E2" s="103"/>
      <c r="F2" s="104"/>
      <c r="G2" s="107" t="s">
        <v>295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5.75" customHeight="1">
      <c r="A3" s="108" t="s">
        <v>149</v>
      </c>
      <c r="B3" s="109" t="s">
        <v>150</v>
      </c>
      <c r="C3" s="108"/>
      <c r="D3" s="103"/>
      <c r="E3" s="103"/>
      <c r="F3" s="104"/>
      <c r="G3" s="107" t="s">
        <v>295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5.75" customHeight="1">
      <c r="A4" s="108" t="s">
        <v>151</v>
      </c>
      <c r="B4" s="109" t="s">
        <v>152</v>
      </c>
      <c r="C4" s="108" t="s">
        <v>153</v>
      </c>
      <c r="D4" s="103"/>
      <c r="E4" s="103"/>
      <c r="F4" s="104"/>
      <c r="G4" s="107" t="s">
        <v>295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5.75" customHeight="1">
      <c r="A5" s="108" t="s">
        <v>154</v>
      </c>
      <c r="B5" s="109" t="s">
        <v>155</v>
      </c>
      <c r="C5" s="108" t="str">
        <f>G5</f>
        <v>SIDESV - DF000101/2022 - 2022/2022</v>
      </c>
      <c r="D5" s="103"/>
      <c r="E5" s="103"/>
      <c r="F5" s="104"/>
      <c r="G5" s="136" t="s">
        <v>407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>
      <c r="A6" s="108" t="s">
        <v>156</v>
      </c>
      <c r="B6" s="109" t="s">
        <v>157</v>
      </c>
      <c r="C6" s="108" t="s">
        <v>158</v>
      </c>
      <c r="D6" s="103"/>
      <c r="E6" s="103"/>
      <c r="F6" s="104"/>
      <c r="G6" s="107" t="s">
        <v>295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 customHeight="1">
      <c r="A7" s="206" t="s">
        <v>159</v>
      </c>
      <c r="B7" s="207"/>
      <c r="C7" s="207"/>
      <c r="D7" s="103"/>
      <c r="E7" s="103"/>
      <c r="F7" s="104"/>
      <c r="G7" s="107" t="s">
        <v>295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9.25" customHeight="1">
      <c r="A8" s="108" t="s">
        <v>160</v>
      </c>
      <c r="B8" s="109" t="s">
        <v>161</v>
      </c>
      <c r="C8" s="109" t="s">
        <v>162</v>
      </c>
      <c r="D8" s="103"/>
      <c r="E8" s="103"/>
      <c r="F8" s="104"/>
      <c r="G8" s="107" t="s">
        <v>295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5.75" customHeight="1">
      <c r="A9" s="108" t="s">
        <v>163</v>
      </c>
      <c r="B9" s="109" t="s">
        <v>164</v>
      </c>
      <c r="C9" s="108">
        <v>1</v>
      </c>
      <c r="D9" s="103"/>
      <c r="E9" s="103"/>
      <c r="F9" s="104"/>
      <c r="G9" s="107" t="s">
        <v>295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5.75" customHeight="1">
      <c r="A10" s="206" t="s">
        <v>165</v>
      </c>
      <c r="B10" s="207"/>
      <c r="C10" s="207"/>
      <c r="D10" s="103"/>
      <c r="E10" s="103"/>
      <c r="F10" s="104"/>
      <c r="G10" s="107" t="s">
        <v>295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5.75" customHeight="1">
      <c r="A11" s="108">
        <v>1</v>
      </c>
      <c r="B11" s="109" t="s">
        <v>166</v>
      </c>
      <c r="C11" s="108" t="s">
        <v>337</v>
      </c>
      <c r="D11" s="103"/>
      <c r="E11" s="103"/>
      <c r="F11" s="104"/>
      <c r="G11" s="107" t="s">
        <v>295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15.75" customHeight="1">
      <c r="A12" s="108">
        <v>2</v>
      </c>
      <c r="B12" s="109" t="s">
        <v>168</v>
      </c>
      <c r="C12" s="108" t="s">
        <v>169</v>
      </c>
      <c r="D12" s="103"/>
      <c r="E12" s="103"/>
      <c r="F12" s="104"/>
      <c r="G12" s="107" t="s">
        <v>295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5.75" customHeight="1">
      <c r="A13" s="108">
        <v>3</v>
      </c>
      <c r="B13" s="109" t="s">
        <v>170</v>
      </c>
      <c r="C13" s="110">
        <f>VLOOKUP(C14,$F$13:$G$14,2,0)</f>
        <v>2939.18</v>
      </c>
      <c r="D13" s="103"/>
      <c r="E13" s="103"/>
      <c r="F13" s="107" t="s">
        <v>336</v>
      </c>
      <c r="G13" s="111">
        <v>2450.39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5.75" customHeight="1">
      <c r="A14" s="108">
        <v>4</v>
      </c>
      <c r="B14" s="109" t="s">
        <v>171</v>
      </c>
      <c r="C14" s="108" t="s">
        <v>337</v>
      </c>
      <c r="D14" s="103"/>
      <c r="E14" s="103"/>
      <c r="F14" s="107" t="s">
        <v>337</v>
      </c>
      <c r="G14" s="111">
        <v>2939.18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5.75" customHeight="1">
      <c r="A15" s="108">
        <v>5</v>
      </c>
      <c r="B15" s="109" t="s">
        <v>173</v>
      </c>
      <c r="C15" s="108" t="s">
        <v>174</v>
      </c>
      <c r="D15" s="103"/>
      <c r="E15" s="103"/>
      <c r="F15" s="104"/>
      <c r="G15" s="107" t="s">
        <v>295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5.75" customHeight="1">
      <c r="A16" s="108">
        <v>6</v>
      </c>
      <c r="B16" s="109" t="s">
        <v>175</v>
      </c>
      <c r="C16" s="108" t="str">
        <f>G16</f>
        <v>DF000101/2022</v>
      </c>
      <c r="D16" s="103"/>
      <c r="E16" s="103"/>
      <c r="F16" s="104"/>
      <c r="G16" s="135" t="s">
        <v>176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5.75" customHeight="1">
      <c r="A17" s="211" t="s">
        <v>338</v>
      </c>
      <c r="B17" s="207"/>
      <c r="C17" s="207"/>
      <c r="D17" s="103"/>
      <c r="E17" s="103"/>
      <c r="F17" s="104"/>
      <c r="G17" s="107" t="s">
        <v>295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.75" customHeight="1">
      <c r="A18" s="112">
        <v>44197</v>
      </c>
      <c r="B18" s="113" t="s">
        <v>339</v>
      </c>
      <c r="C18" s="114" t="s">
        <v>179</v>
      </c>
      <c r="D18" s="103"/>
      <c r="E18" s="103"/>
      <c r="F18" s="104"/>
      <c r="G18" s="107" t="s">
        <v>295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5.75" customHeight="1">
      <c r="A19" s="108" t="s">
        <v>149</v>
      </c>
      <c r="B19" s="109" t="s">
        <v>180</v>
      </c>
      <c r="C19" s="110">
        <f>$C$13</f>
        <v>2939.18</v>
      </c>
      <c r="D19" s="103"/>
      <c r="E19" s="103"/>
      <c r="F19" s="104"/>
      <c r="G19" s="107" t="s">
        <v>295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5.75" customHeight="1">
      <c r="A20" s="108" t="s">
        <v>151</v>
      </c>
      <c r="B20" s="109" t="s">
        <v>340</v>
      </c>
      <c r="C20" s="110">
        <v>0</v>
      </c>
      <c r="D20" s="103"/>
      <c r="E20" s="103"/>
      <c r="F20" s="104"/>
      <c r="G20" s="115">
        <v>0.1</v>
      </c>
      <c r="H20" s="116">
        <v>293.91800000000001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5.75" customHeight="1">
      <c r="A21" s="108" t="s">
        <v>154</v>
      </c>
      <c r="B21" s="109" t="s">
        <v>341</v>
      </c>
      <c r="C21" s="110">
        <f>$H$21</f>
        <v>881.75399999999991</v>
      </c>
      <c r="D21" s="103"/>
      <c r="E21" s="103"/>
      <c r="F21" s="104"/>
      <c r="G21" s="115">
        <v>0.3</v>
      </c>
      <c r="H21" s="116">
        <v>881.75399999999991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.75" customHeight="1">
      <c r="A22" s="108" t="s">
        <v>156</v>
      </c>
      <c r="B22" s="109" t="s">
        <v>182</v>
      </c>
      <c r="C22" s="110">
        <f>H22</f>
        <v>764.18679999999995</v>
      </c>
      <c r="D22" s="103"/>
      <c r="E22" s="103"/>
      <c r="F22" s="104"/>
      <c r="G22" s="115">
        <v>0.2</v>
      </c>
      <c r="H22" s="116">
        <v>764.18679999999995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5.75" customHeight="1">
      <c r="A23" s="108" t="s">
        <v>183</v>
      </c>
      <c r="B23" s="109" t="s">
        <v>342</v>
      </c>
      <c r="C23" s="110">
        <f t="shared" ref="C23:C24" si="0">G23</f>
        <v>229.23936683345448</v>
      </c>
      <c r="D23" s="103"/>
      <c r="E23" s="103"/>
      <c r="F23" s="104"/>
      <c r="G23" s="111">
        <v>229.23936683345448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.75" customHeight="1">
      <c r="A24" s="108" t="s">
        <v>185</v>
      </c>
      <c r="B24" s="109" t="s">
        <v>343</v>
      </c>
      <c r="C24" s="110">
        <f t="shared" si="0"/>
        <v>35.267594897454536</v>
      </c>
      <c r="D24" s="103"/>
      <c r="E24" s="103"/>
      <c r="F24" s="104"/>
      <c r="G24" s="111">
        <v>35.267594897454536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.75" customHeight="1">
      <c r="A25" s="108" t="s">
        <v>204</v>
      </c>
      <c r="B25" s="109" t="s">
        <v>186</v>
      </c>
      <c r="C25" s="110">
        <v>0</v>
      </c>
      <c r="D25" s="103"/>
      <c r="E25" s="103"/>
      <c r="F25" s="104"/>
      <c r="G25" s="107" t="s">
        <v>295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.75" customHeight="1">
      <c r="A26" s="212" t="s">
        <v>344</v>
      </c>
      <c r="B26" s="210"/>
      <c r="C26" s="117">
        <f>SUM(C19:C25)</f>
        <v>4849.6277617309088</v>
      </c>
      <c r="D26" s="103"/>
      <c r="E26" s="103"/>
      <c r="F26" s="104"/>
      <c r="G26" s="107" t="s">
        <v>295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.75" customHeight="1">
      <c r="A27" s="108" t="s">
        <v>206</v>
      </c>
      <c r="B27" s="109" t="s">
        <v>345</v>
      </c>
      <c r="C27" s="110">
        <f t="shared" ref="C27:C28" si="1">G27</f>
        <v>502.92844265404864</v>
      </c>
      <c r="D27" s="103"/>
      <c r="E27" s="103"/>
      <c r="F27" s="104"/>
      <c r="G27" s="111">
        <v>502.92844265404864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.75" customHeight="1">
      <c r="A28" s="109" t="s">
        <v>346</v>
      </c>
      <c r="B28" s="109" t="s">
        <v>347</v>
      </c>
      <c r="C28" s="110">
        <f t="shared" si="1"/>
        <v>77.373606562161328</v>
      </c>
      <c r="D28" s="103"/>
      <c r="E28" s="103"/>
      <c r="F28" s="104"/>
      <c r="G28" s="111">
        <v>77.373606562161328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75" customHeight="1">
      <c r="A29" s="212" t="s">
        <v>187</v>
      </c>
      <c r="B29" s="210"/>
      <c r="C29" s="117">
        <f>C26+C27+C28</f>
        <v>5429.9298109471192</v>
      </c>
      <c r="D29" s="103"/>
      <c r="E29" s="103"/>
      <c r="F29" s="104"/>
      <c r="G29" s="107" t="s">
        <v>295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5.75" customHeight="1">
      <c r="A30" s="206" t="s">
        <v>188</v>
      </c>
      <c r="B30" s="207"/>
      <c r="C30" s="207"/>
      <c r="D30" s="103"/>
      <c r="E30" s="103"/>
      <c r="F30" s="104"/>
      <c r="G30" s="107" t="s">
        <v>295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5.75" customHeight="1">
      <c r="A31" s="206" t="s">
        <v>189</v>
      </c>
      <c r="B31" s="207"/>
      <c r="C31" s="207"/>
      <c r="D31" s="103"/>
      <c r="E31" s="103"/>
      <c r="F31" s="104"/>
      <c r="G31" s="107" t="s">
        <v>295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>
      <c r="A32" s="114" t="s">
        <v>190</v>
      </c>
      <c r="B32" s="113" t="s">
        <v>191</v>
      </c>
      <c r="C32" s="114" t="s">
        <v>192</v>
      </c>
      <c r="D32" s="114" t="s">
        <v>179</v>
      </c>
      <c r="E32" s="103"/>
      <c r="F32" s="104"/>
      <c r="G32" s="107" t="s">
        <v>295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5.75" customHeight="1">
      <c r="A33" s="108" t="s">
        <v>149</v>
      </c>
      <c r="B33" s="109" t="s">
        <v>193</v>
      </c>
      <c r="C33" s="118">
        <f t="shared" ref="C33:C34" si="2">G33</f>
        <v>8.3333333333333329E-2</v>
      </c>
      <c r="D33" s="110">
        <f t="shared" ref="D33:D34" si="3">C33*$C$29</f>
        <v>452.4941509122599</v>
      </c>
      <c r="E33" s="103"/>
      <c r="F33" s="104"/>
      <c r="G33" s="119">
        <v>8.3333333333333329E-2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5.75" customHeight="1">
      <c r="A34" s="108" t="s">
        <v>151</v>
      </c>
      <c r="B34" s="109" t="s">
        <v>194</v>
      </c>
      <c r="C34" s="118">
        <f t="shared" si="2"/>
        <v>2.7777777777777776E-2</v>
      </c>
      <c r="D34" s="110">
        <f t="shared" si="3"/>
        <v>150.83138363741998</v>
      </c>
      <c r="E34" s="103"/>
      <c r="F34" s="104"/>
      <c r="G34" s="119">
        <v>2.7777777777777776E-2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5.75" customHeight="1">
      <c r="A35" s="212" t="s">
        <v>344</v>
      </c>
      <c r="B35" s="210"/>
      <c r="C35" s="120">
        <f t="shared" ref="C35:D35" si="4">SUM(C33:C34)</f>
        <v>0.1111111111111111</v>
      </c>
      <c r="D35" s="117">
        <f t="shared" si="4"/>
        <v>603.3255345496799</v>
      </c>
      <c r="E35" s="103"/>
      <c r="F35" s="104"/>
      <c r="G35" s="107" t="s">
        <v>295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5.75" customHeight="1">
      <c r="A36" s="108" t="s">
        <v>154</v>
      </c>
      <c r="B36" s="108" t="s">
        <v>348</v>
      </c>
      <c r="C36" s="118">
        <f>G36</f>
        <v>4.4222222222222225E-2</v>
      </c>
      <c r="D36" s="110">
        <f>C36*$C$29</f>
        <v>240.12356275077263</v>
      </c>
      <c r="E36" s="103"/>
      <c r="F36" s="104"/>
      <c r="G36" s="119">
        <v>4.4222222222222225E-2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5.75" customHeight="1">
      <c r="A37" s="212" t="s">
        <v>187</v>
      </c>
      <c r="B37" s="210"/>
      <c r="C37" s="120">
        <f t="shared" ref="C37:D37" si="5">C35+C36</f>
        <v>0.15533333333333332</v>
      </c>
      <c r="D37" s="117">
        <f t="shared" si="5"/>
        <v>843.44909730045254</v>
      </c>
      <c r="E37" s="103"/>
      <c r="F37" s="104"/>
      <c r="G37" s="107" t="s">
        <v>295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5.75" customHeight="1">
      <c r="A38" s="206" t="s">
        <v>195</v>
      </c>
      <c r="B38" s="207"/>
      <c r="C38" s="207"/>
      <c r="D38" s="103"/>
      <c r="E38" s="103"/>
      <c r="F38" s="104"/>
      <c r="G38" s="107" t="s">
        <v>295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5.75" customHeight="1">
      <c r="A39" s="114" t="s">
        <v>196</v>
      </c>
      <c r="B39" s="113" t="s">
        <v>197</v>
      </c>
      <c r="C39" s="114" t="s">
        <v>192</v>
      </c>
      <c r="D39" s="114" t="s">
        <v>179</v>
      </c>
      <c r="E39" s="103"/>
      <c r="F39" s="104"/>
      <c r="G39" s="107" t="s">
        <v>295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5.75" customHeight="1">
      <c r="A40" s="108" t="s">
        <v>149</v>
      </c>
      <c r="B40" s="109" t="s">
        <v>198</v>
      </c>
      <c r="C40" s="118">
        <f t="shared" ref="C40:C47" si="6">G40</f>
        <v>0.2</v>
      </c>
      <c r="D40" s="110">
        <f t="shared" ref="D40:D47" si="7">C40*$C$29</f>
        <v>1085.9859621894238</v>
      </c>
      <c r="E40" s="103"/>
      <c r="F40" s="104"/>
      <c r="G40" s="119">
        <v>0.2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5.75" customHeight="1">
      <c r="A41" s="108" t="s">
        <v>151</v>
      </c>
      <c r="B41" s="109" t="s">
        <v>199</v>
      </c>
      <c r="C41" s="118">
        <f t="shared" si="6"/>
        <v>2.5000000000000001E-2</v>
      </c>
      <c r="D41" s="110">
        <f t="shared" si="7"/>
        <v>135.74824527367798</v>
      </c>
      <c r="E41" s="103"/>
      <c r="F41" s="104"/>
      <c r="G41" s="119">
        <v>2.5000000000000001E-2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5.75" customHeight="1">
      <c r="A42" s="108" t="s">
        <v>154</v>
      </c>
      <c r="B42" s="109" t="s">
        <v>200</v>
      </c>
      <c r="C42" s="118">
        <f t="shared" si="6"/>
        <v>0.06</v>
      </c>
      <c r="D42" s="110">
        <f t="shared" si="7"/>
        <v>325.79578865682714</v>
      </c>
      <c r="E42" s="103"/>
      <c r="F42" s="104"/>
      <c r="G42" s="119">
        <v>0.06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5.75" customHeight="1">
      <c r="A43" s="108" t="s">
        <v>156</v>
      </c>
      <c r="B43" s="109" t="s">
        <v>201</v>
      </c>
      <c r="C43" s="118">
        <f t="shared" si="6"/>
        <v>1.4999999999999999E-2</v>
      </c>
      <c r="D43" s="110">
        <f t="shared" si="7"/>
        <v>81.448947164206785</v>
      </c>
      <c r="E43" s="103"/>
      <c r="F43" s="104"/>
      <c r="G43" s="119">
        <v>1.4999999999999999E-2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5.75" customHeight="1">
      <c r="A44" s="108" t="s">
        <v>183</v>
      </c>
      <c r="B44" s="109" t="s">
        <v>202</v>
      </c>
      <c r="C44" s="118">
        <f t="shared" si="6"/>
        <v>0.01</v>
      </c>
      <c r="D44" s="110">
        <f t="shared" si="7"/>
        <v>54.299298109471195</v>
      </c>
      <c r="E44" s="103"/>
      <c r="F44" s="104"/>
      <c r="G44" s="119">
        <v>0.01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5.75" customHeight="1">
      <c r="A45" s="108" t="s">
        <v>185</v>
      </c>
      <c r="B45" s="109" t="s">
        <v>203</v>
      </c>
      <c r="C45" s="118">
        <f t="shared" si="6"/>
        <v>6.0000000000000001E-3</v>
      </c>
      <c r="D45" s="110">
        <f t="shared" si="7"/>
        <v>32.579578865682713</v>
      </c>
      <c r="E45" s="103"/>
      <c r="F45" s="104"/>
      <c r="G45" s="119">
        <v>6.0000000000000001E-3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5.75" customHeight="1">
      <c r="A46" s="108" t="s">
        <v>204</v>
      </c>
      <c r="B46" s="109" t="s">
        <v>205</v>
      </c>
      <c r="C46" s="118">
        <f t="shared" si="6"/>
        <v>2E-3</v>
      </c>
      <c r="D46" s="110">
        <f t="shared" si="7"/>
        <v>10.859859621894239</v>
      </c>
      <c r="E46" s="103"/>
      <c r="F46" s="104"/>
      <c r="G46" s="119">
        <v>2E-3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>
      <c r="A47" s="108" t="s">
        <v>206</v>
      </c>
      <c r="B47" s="109" t="s">
        <v>207</v>
      </c>
      <c r="C47" s="118">
        <f t="shared" si="6"/>
        <v>0.08</v>
      </c>
      <c r="D47" s="110">
        <f t="shared" si="7"/>
        <v>434.39438487576956</v>
      </c>
      <c r="E47" s="103"/>
      <c r="F47" s="104"/>
      <c r="G47" s="119">
        <v>0.08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>
      <c r="A48" s="212" t="s">
        <v>208</v>
      </c>
      <c r="B48" s="210"/>
      <c r="C48" s="120">
        <f t="shared" ref="C48:D48" si="8">SUM(C40:C47)</f>
        <v>0.39800000000000008</v>
      </c>
      <c r="D48" s="117">
        <f t="shared" si="8"/>
        <v>2161.1120647569537</v>
      </c>
      <c r="E48" s="103"/>
      <c r="F48" s="104"/>
      <c r="G48" s="107" t="s">
        <v>295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>
      <c r="A49" s="206" t="s">
        <v>209</v>
      </c>
      <c r="B49" s="207"/>
      <c r="C49" s="207"/>
      <c r="D49" s="103"/>
      <c r="E49" s="103"/>
      <c r="F49" s="213" t="s">
        <v>349</v>
      </c>
      <c r="G49" s="116">
        <v>25.16</v>
      </c>
      <c r="H49" s="107" t="s">
        <v>350</v>
      </c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>
      <c r="A50" s="114" t="s">
        <v>210</v>
      </c>
      <c r="B50" s="113" t="s">
        <v>211</v>
      </c>
      <c r="C50" s="114" t="s">
        <v>179</v>
      </c>
      <c r="D50" s="103"/>
      <c r="E50" s="103"/>
      <c r="F50" s="214"/>
      <c r="G50" s="116">
        <v>15.21</v>
      </c>
      <c r="H50" s="107" t="s">
        <v>351</v>
      </c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>
      <c r="A51" s="108" t="s">
        <v>149</v>
      </c>
      <c r="B51" s="109" t="s">
        <v>212</v>
      </c>
      <c r="C51" s="110">
        <f>G50*G51*2</f>
        <v>167.31</v>
      </c>
      <c r="D51" s="103"/>
      <c r="E51" s="103"/>
      <c r="F51" s="103"/>
      <c r="G51" s="111">
        <v>5.5</v>
      </c>
      <c r="I51" s="121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>
      <c r="A52" s="108" t="s">
        <v>151</v>
      </c>
      <c r="B52" s="109" t="s">
        <v>352</v>
      </c>
      <c r="C52" s="110">
        <f>-G52*$C$19</f>
        <v>-176.35079999999999</v>
      </c>
      <c r="D52" s="103"/>
      <c r="E52" s="103"/>
      <c r="F52" s="103"/>
      <c r="G52" s="122">
        <v>0.06</v>
      </c>
      <c r="I52" s="121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>
      <c r="A53" s="108" t="s">
        <v>154</v>
      </c>
      <c r="B53" s="109" t="s">
        <v>214</v>
      </c>
      <c r="C53" s="110">
        <f>($G$53*0.98)*$G$50</f>
        <v>635.43425400000001</v>
      </c>
      <c r="D53" s="103"/>
      <c r="E53" s="103"/>
      <c r="F53" s="103"/>
      <c r="G53" s="111">
        <v>42.63</v>
      </c>
      <c r="H53" s="122">
        <v>0.02</v>
      </c>
      <c r="I53" s="121" t="s">
        <v>353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>
      <c r="A54" s="108" t="s">
        <v>156</v>
      </c>
      <c r="B54" s="109" t="s">
        <v>215</v>
      </c>
      <c r="C54" s="110">
        <f>$G$54</f>
        <v>151.9</v>
      </c>
      <c r="D54" s="103"/>
      <c r="E54" s="103"/>
      <c r="F54" s="104"/>
      <c r="G54" s="111">
        <v>151.9</v>
      </c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>
      <c r="A55" s="108" t="s">
        <v>183</v>
      </c>
      <c r="B55" s="109" t="s">
        <v>216</v>
      </c>
      <c r="C55" s="110">
        <f>$G$55</f>
        <v>9.76</v>
      </c>
      <c r="D55" s="103"/>
      <c r="E55" s="103"/>
      <c r="F55" s="104"/>
      <c r="G55" s="111">
        <v>9.76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24">
      <c r="A56" s="108" t="s">
        <v>185</v>
      </c>
      <c r="B56" s="109" t="s">
        <v>354</v>
      </c>
      <c r="C56" s="110">
        <f>$G$56</f>
        <v>15.19</v>
      </c>
      <c r="D56" s="103"/>
      <c r="E56" s="103"/>
      <c r="F56" s="104"/>
      <c r="G56" s="111">
        <v>15.19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>
      <c r="A57" s="108" t="s">
        <v>204</v>
      </c>
      <c r="B57" s="109" t="s">
        <v>217</v>
      </c>
      <c r="C57" s="110">
        <f>$G$57</f>
        <v>13</v>
      </c>
      <c r="D57" s="103"/>
      <c r="E57" s="103"/>
      <c r="F57" s="104"/>
      <c r="G57" s="111">
        <v>13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>
      <c r="A58" s="212" t="s">
        <v>187</v>
      </c>
      <c r="B58" s="210"/>
      <c r="C58" s="117">
        <f>SUM(C51:C57)</f>
        <v>816.24345400000004</v>
      </c>
      <c r="D58" s="103"/>
      <c r="E58" s="103"/>
      <c r="F58" s="104"/>
      <c r="G58" s="107" t="s">
        <v>295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>
      <c r="A59" s="206" t="s">
        <v>218</v>
      </c>
      <c r="B59" s="207"/>
      <c r="C59" s="207"/>
      <c r="D59" s="103"/>
      <c r="E59" s="103"/>
      <c r="F59" s="104"/>
      <c r="G59" s="107" t="s">
        <v>295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>
      <c r="A60" s="114">
        <v>2</v>
      </c>
      <c r="B60" s="113" t="s">
        <v>219</v>
      </c>
      <c r="C60" s="114" t="s">
        <v>179</v>
      </c>
      <c r="D60" s="103"/>
      <c r="E60" s="103"/>
      <c r="F60" s="104"/>
      <c r="G60" s="107" t="s">
        <v>295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>
      <c r="A61" s="108" t="s">
        <v>190</v>
      </c>
      <c r="B61" s="109" t="s">
        <v>220</v>
      </c>
      <c r="C61" s="110">
        <f>D37</f>
        <v>843.44909730045254</v>
      </c>
      <c r="D61" s="103"/>
      <c r="E61" s="103"/>
      <c r="F61" s="104"/>
      <c r="G61" s="107" t="s">
        <v>295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>
      <c r="A62" s="108" t="s">
        <v>196</v>
      </c>
      <c r="B62" s="109" t="s">
        <v>197</v>
      </c>
      <c r="C62" s="110">
        <f>D48</f>
        <v>2161.1120647569537</v>
      </c>
      <c r="D62" s="103"/>
      <c r="E62" s="103"/>
      <c r="F62" s="104"/>
      <c r="G62" s="107" t="s">
        <v>295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>
      <c r="A63" s="108" t="s">
        <v>210</v>
      </c>
      <c r="B63" s="109" t="s">
        <v>211</v>
      </c>
      <c r="C63" s="110">
        <f>C58</f>
        <v>816.24345400000004</v>
      </c>
      <c r="D63" s="103"/>
      <c r="E63" s="103"/>
      <c r="F63" s="104"/>
      <c r="G63" s="107" t="s">
        <v>295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>
      <c r="A64" s="212" t="s">
        <v>187</v>
      </c>
      <c r="B64" s="210"/>
      <c r="C64" s="117">
        <f>SUM(C61:C63)</f>
        <v>3820.8046160574063</v>
      </c>
      <c r="D64" s="103"/>
      <c r="E64" s="103"/>
      <c r="F64" s="104"/>
      <c r="G64" s="107" t="s">
        <v>295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>
      <c r="A65" s="206" t="s">
        <v>221</v>
      </c>
      <c r="B65" s="207"/>
      <c r="C65" s="207"/>
      <c r="D65" s="103"/>
      <c r="E65" s="103"/>
      <c r="F65" s="104"/>
      <c r="G65" s="107" t="s">
        <v>295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>
      <c r="A66" s="114">
        <v>3</v>
      </c>
      <c r="B66" s="113" t="s">
        <v>222</v>
      </c>
      <c r="C66" s="114" t="s">
        <v>192</v>
      </c>
      <c r="D66" s="114" t="s">
        <v>179</v>
      </c>
      <c r="E66" s="103"/>
      <c r="F66" s="104"/>
      <c r="G66" s="107" t="s">
        <v>295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>
      <c r="A67" s="108" t="s">
        <v>149</v>
      </c>
      <c r="B67" s="109" t="s">
        <v>355</v>
      </c>
      <c r="C67" s="118">
        <f t="shared" ref="C67:C71" si="9">G67</f>
        <v>3.4837962962962965E-3</v>
      </c>
      <c r="D67" s="110">
        <f t="shared" ref="D67:D71" si="10">C67*$C$29</f>
        <v>18.916769364526424</v>
      </c>
      <c r="E67" s="103"/>
      <c r="F67" s="104"/>
      <c r="G67" s="119">
        <v>3.4837962962962965E-3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>
      <c r="A68" s="108" t="s">
        <v>151</v>
      </c>
      <c r="B68" s="109" t="s">
        <v>356</v>
      </c>
      <c r="C68" s="118">
        <f t="shared" si="9"/>
        <v>1.3865509259259263E-3</v>
      </c>
      <c r="D68" s="110">
        <f t="shared" si="10"/>
        <v>7.5288742070815182</v>
      </c>
      <c r="E68" s="103"/>
      <c r="F68" s="104"/>
      <c r="G68" s="119">
        <v>1.3865509259259263E-3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>
      <c r="A69" s="108" t="s">
        <v>154</v>
      </c>
      <c r="B69" s="109" t="s">
        <v>357</v>
      </c>
      <c r="C69" s="123">
        <f t="shared" si="9"/>
        <v>1.3935185185185185E-4</v>
      </c>
      <c r="D69" s="110">
        <f t="shared" si="10"/>
        <v>0.75667077458105692</v>
      </c>
      <c r="E69" s="103"/>
      <c r="F69" s="104"/>
      <c r="G69" s="124">
        <v>1.3935185185185185E-4</v>
      </c>
      <c r="H69" s="103"/>
      <c r="I69" s="125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>
      <c r="A70" s="108" t="s">
        <v>156</v>
      </c>
      <c r="B70" s="109" t="s">
        <v>358</v>
      </c>
      <c r="C70" s="118">
        <f t="shared" si="9"/>
        <v>0.04</v>
      </c>
      <c r="D70" s="110">
        <f t="shared" si="10"/>
        <v>217.19719243788478</v>
      </c>
      <c r="E70" s="103"/>
      <c r="F70" s="104"/>
      <c r="G70" s="119">
        <v>0.04</v>
      </c>
      <c r="H70" s="103"/>
      <c r="I70" s="125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>
      <c r="A71" s="108" t="s">
        <v>183</v>
      </c>
      <c r="B71" s="109" t="s">
        <v>359</v>
      </c>
      <c r="C71" s="118">
        <f t="shared" si="9"/>
        <v>8.3333333333333328E-4</v>
      </c>
      <c r="D71" s="110">
        <f t="shared" si="10"/>
        <v>4.5249415091225993</v>
      </c>
      <c r="E71" s="103"/>
      <c r="F71" s="104"/>
      <c r="G71" s="119">
        <v>8.3333333333333328E-4</v>
      </c>
      <c r="H71" s="103"/>
      <c r="I71" s="125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>
      <c r="A72" s="212" t="s">
        <v>187</v>
      </c>
      <c r="B72" s="210"/>
      <c r="C72" s="120">
        <f t="shared" ref="C72:D72" si="11">SUM(C67:C71)</f>
        <v>4.5843032407407405E-2</v>
      </c>
      <c r="D72" s="117">
        <f t="shared" si="11"/>
        <v>248.92444829319638</v>
      </c>
      <c r="E72" s="103"/>
      <c r="F72" s="104"/>
      <c r="G72" s="107" t="s">
        <v>295</v>
      </c>
      <c r="H72" s="103"/>
      <c r="I72" s="125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>
      <c r="A73" s="206" t="s">
        <v>228</v>
      </c>
      <c r="B73" s="207"/>
      <c r="C73" s="207"/>
      <c r="D73" s="103"/>
      <c r="E73" s="103"/>
      <c r="F73" s="104"/>
      <c r="G73" s="107" t="s">
        <v>295</v>
      </c>
      <c r="H73" s="103"/>
      <c r="I73" s="125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>
      <c r="A74" s="211" t="s">
        <v>360</v>
      </c>
      <c r="B74" s="207"/>
      <c r="C74" s="207"/>
      <c r="D74" s="103"/>
      <c r="E74" s="103"/>
      <c r="F74" s="104"/>
      <c r="G74" s="107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>
      <c r="A75" s="112">
        <v>44200</v>
      </c>
      <c r="B75" s="113" t="s">
        <v>361</v>
      </c>
      <c r="C75" s="114" t="s">
        <v>192</v>
      </c>
      <c r="D75" s="114" t="s">
        <v>179</v>
      </c>
      <c r="E75" s="103"/>
      <c r="F75" s="104"/>
      <c r="G75" s="107" t="s">
        <v>295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>
      <c r="A76" s="108" t="s">
        <v>149</v>
      </c>
      <c r="B76" s="109" t="s">
        <v>362</v>
      </c>
      <c r="C76" s="118">
        <f t="shared" ref="C76:C78" si="12">G76</f>
        <v>7.4059259999999997E-4</v>
      </c>
      <c r="D76" s="110">
        <f t="shared" ref="D76:D78" si="13">C76*$C$29</f>
        <v>4.0213658365068357</v>
      </c>
      <c r="E76" s="103"/>
      <c r="F76" s="104"/>
      <c r="G76" s="119">
        <v>7.4059259999999997E-4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>
      <c r="A77" s="108" t="s">
        <v>151</v>
      </c>
      <c r="B77" s="109" t="s">
        <v>363</v>
      </c>
      <c r="C77" s="118">
        <f t="shared" si="12"/>
        <v>2.786E-4</v>
      </c>
      <c r="D77" s="110">
        <f t="shared" si="13"/>
        <v>1.5127784453298674</v>
      </c>
      <c r="E77" s="103"/>
      <c r="F77" s="104"/>
      <c r="G77" s="119">
        <v>2.786E-4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>
      <c r="A78" s="108" t="s">
        <v>154</v>
      </c>
      <c r="B78" s="109" t="s">
        <v>364</v>
      </c>
      <c r="C78" s="118">
        <f t="shared" si="12"/>
        <v>2.6530679999999997E-3</v>
      </c>
      <c r="D78" s="110">
        <f t="shared" si="13"/>
        <v>14.40597302366985</v>
      </c>
      <c r="E78" s="103"/>
      <c r="F78" s="104"/>
      <c r="G78" s="119">
        <v>2.6530679999999997E-3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>
      <c r="A79" s="212" t="s">
        <v>208</v>
      </c>
      <c r="B79" s="210"/>
      <c r="C79" s="120">
        <f t="shared" ref="C79:D79" si="14">SUM(C76:C78)</f>
        <v>3.6722605999999994E-3</v>
      </c>
      <c r="D79" s="117">
        <f t="shared" si="14"/>
        <v>19.940117305506554</v>
      </c>
      <c r="E79" s="103"/>
      <c r="F79" s="104"/>
      <c r="G79" s="126" t="s">
        <v>295</v>
      </c>
      <c r="H79" s="103"/>
      <c r="I79" s="125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>
      <c r="A80" s="211" t="s">
        <v>365</v>
      </c>
      <c r="B80" s="207"/>
      <c r="C80" s="207"/>
      <c r="D80" s="110"/>
      <c r="E80" s="103"/>
      <c r="F80" s="104"/>
      <c r="G80" s="126" t="s">
        <v>295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>
      <c r="A81" s="112">
        <v>44231</v>
      </c>
      <c r="B81" s="113" t="s">
        <v>229</v>
      </c>
      <c r="C81" s="114" t="s">
        <v>192</v>
      </c>
      <c r="D81" s="114" t="s">
        <v>179</v>
      </c>
      <c r="E81" s="103"/>
      <c r="F81" s="104"/>
      <c r="G81" s="126" t="s">
        <v>295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>
      <c r="A82" s="108" t="s">
        <v>149</v>
      </c>
      <c r="B82" s="109" t="s">
        <v>230</v>
      </c>
      <c r="C82" s="118">
        <f t="shared" ref="C82:C87" si="15">G82</f>
        <v>8.3333333333333329E-2</v>
      </c>
      <c r="D82" s="110">
        <f t="shared" ref="D82:D87" si="16">C82*$C$29</f>
        <v>452.4941509122599</v>
      </c>
      <c r="E82" s="103"/>
      <c r="F82" s="104"/>
      <c r="G82" s="119">
        <v>8.3333333333333329E-2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>
      <c r="A83" s="108" t="s">
        <v>151</v>
      </c>
      <c r="B83" s="109" t="s">
        <v>366</v>
      </c>
      <c r="C83" s="118">
        <f t="shared" si="15"/>
        <v>1.1499999999999998E-2</v>
      </c>
      <c r="D83" s="110">
        <f t="shared" si="16"/>
        <v>62.444192825891861</v>
      </c>
      <c r="E83" s="103"/>
      <c r="F83" s="104"/>
      <c r="G83" s="119">
        <v>1.1499999999999998E-2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>
      <c r="A84" s="108" t="s">
        <v>154</v>
      </c>
      <c r="B84" s="109" t="s">
        <v>367</v>
      </c>
      <c r="C84" s="118">
        <f t="shared" si="15"/>
        <v>2.0833333333333332E-4</v>
      </c>
      <c r="D84" s="110">
        <f t="shared" si="16"/>
        <v>1.1312353772806498</v>
      </c>
      <c r="E84" s="103"/>
      <c r="F84" s="104"/>
      <c r="G84" s="119">
        <v>2.0833333333333332E-4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>
      <c r="A85" s="108" t="s">
        <v>156</v>
      </c>
      <c r="B85" s="109" t="s">
        <v>368</v>
      </c>
      <c r="C85" s="118">
        <f t="shared" si="15"/>
        <v>2.7777777777777779E-3</v>
      </c>
      <c r="D85" s="110">
        <f t="shared" si="16"/>
        <v>15.083138363741998</v>
      </c>
      <c r="E85" s="103"/>
      <c r="F85" s="104"/>
      <c r="G85" s="119">
        <v>2.7777777777777779E-3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>
      <c r="A86" s="108" t="s">
        <v>183</v>
      </c>
      <c r="B86" s="109" t="s">
        <v>233</v>
      </c>
      <c r="C86" s="118">
        <f t="shared" si="15"/>
        <v>3.3333333333333331E-3</v>
      </c>
      <c r="D86" s="110">
        <f t="shared" si="16"/>
        <v>18.099766036490397</v>
      </c>
      <c r="E86" s="103"/>
      <c r="F86" s="104"/>
      <c r="G86" s="119">
        <v>3.3333333333333331E-3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>
      <c r="A87" s="109" t="s">
        <v>185</v>
      </c>
      <c r="B87" s="109" t="s">
        <v>369</v>
      </c>
      <c r="C87" s="118">
        <f t="shared" si="15"/>
        <v>9.722222222222223E-4</v>
      </c>
      <c r="D87" s="110">
        <f t="shared" si="16"/>
        <v>5.2790984273096999</v>
      </c>
      <c r="E87" s="103"/>
      <c r="F87" s="104"/>
      <c r="G87" s="119">
        <v>9.722222222222223E-4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>
      <c r="A88" s="212" t="s">
        <v>344</v>
      </c>
      <c r="B88" s="210"/>
      <c r="C88" s="120">
        <f t="shared" ref="C88:D88" si="17">SUM(C82:C87)</f>
        <v>0.10212499999999999</v>
      </c>
      <c r="D88" s="117">
        <f t="shared" si="17"/>
        <v>554.53158194297453</v>
      </c>
      <c r="E88" s="103"/>
      <c r="F88" s="104"/>
      <c r="G88" s="126" t="s">
        <v>295</v>
      </c>
      <c r="H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>
      <c r="A89" s="108" t="s">
        <v>204</v>
      </c>
      <c r="B89" s="109" t="s">
        <v>370</v>
      </c>
      <c r="C89" s="118">
        <f t="shared" ref="C89:C92" si="18">G89</f>
        <v>1.5863416666666665E-2</v>
      </c>
      <c r="D89" s="110">
        <f t="shared" ref="D89:D92" si="19">C89*$C$29</f>
        <v>86.1372390618087</v>
      </c>
      <c r="F89" s="104"/>
      <c r="G89" s="119">
        <v>1.5863416666666665E-2</v>
      </c>
      <c r="H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>
      <c r="A90" s="108" t="s">
        <v>206</v>
      </c>
      <c r="B90" s="109" t="s">
        <v>371</v>
      </c>
      <c r="C90" s="118">
        <f t="shared" si="18"/>
        <v>4.0645750000000008E-2</v>
      </c>
      <c r="D90" s="110">
        <f t="shared" si="19"/>
        <v>220.70356961330393</v>
      </c>
      <c r="F90" s="104"/>
      <c r="G90" s="119">
        <v>4.0645750000000008E-2</v>
      </c>
      <c r="H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>
      <c r="A91" s="108" t="s">
        <v>346</v>
      </c>
      <c r="B91" s="109" t="s">
        <v>372</v>
      </c>
      <c r="C91" s="118">
        <f t="shared" si="18"/>
        <v>4.6817196846064809E-3</v>
      </c>
      <c r="D91" s="110">
        <f t="shared" si="19"/>
        <v>25.421409281942676</v>
      </c>
      <c r="E91" s="103"/>
      <c r="F91" s="104"/>
      <c r="G91" s="119">
        <v>4.6817196846064809E-3</v>
      </c>
      <c r="H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>
      <c r="A92" s="108" t="s">
        <v>373</v>
      </c>
      <c r="B92" s="109" t="s">
        <v>374</v>
      </c>
      <c r="C92" s="118">
        <f t="shared" si="18"/>
        <v>3.7502961377499993E-4</v>
      </c>
      <c r="D92" s="110">
        <f t="shared" si="19"/>
        <v>2.0363844798248567</v>
      </c>
      <c r="E92" s="103"/>
      <c r="F92" s="104"/>
      <c r="G92" s="119">
        <v>3.7502961377499993E-4</v>
      </c>
      <c r="H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>
      <c r="A93" s="212" t="s">
        <v>208</v>
      </c>
      <c r="B93" s="210"/>
      <c r="C93" s="120">
        <f>SUM(C88:C92)</f>
        <v>0.16369091596504814</v>
      </c>
      <c r="D93" s="117">
        <f>SUM(D89:D92)</f>
        <v>334.29860243688012</v>
      </c>
      <c r="E93" s="103"/>
      <c r="F93" s="104"/>
      <c r="G93" s="107" t="s">
        <v>295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>
      <c r="A94" s="206" t="s">
        <v>236</v>
      </c>
      <c r="B94" s="207"/>
      <c r="C94" s="207"/>
      <c r="D94" s="103"/>
      <c r="E94" s="103"/>
      <c r="F94" s="104"/>
      <c r="G94" s="107" t="s">
        <v>295</v>
      </c>
      <c r="I94" s="103"/>
      <c r="J94" s="107" t="s">
        <v>375</v>
      </c>
      <c r="K94" s="116">
        <v>36.635818209999996</v>
      </c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>
      <c r="A95" s="114">
        <v>5</v>
      </c>
      <c r="B95" s="113" t="s">
        <v>237</v>
      </c>
      <c r="C95" s="114" t="s">
        <v>179</v>
      </c>
      <c r="D95" s="103"/>
      <c r="E95" s="103"/>
      <c r="F95" s="104"/>
      <c r="G95" s="107" t="s">
        <v>295</v>
      </c>
      <c r="I95" s="103"/>
      <c r="J95" s="107" t="s">
        <v>376</v>
      </c>
      <c r="K95" s="116">
        <v>39.552484880000002</v>
      </c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>
      <c r="A96" s="108" t="s">
        <v>149</v>
      </c>
      <c r="B96" s="109" t="s">
        <v>238</v>
      </c>
      <c r="C96" s="110">
        <f>$K$94</f>
        <v>36.635818209999996</v>
      </c>
      <c r="D96" s="103"/>
      <c r="E96" s="103"/>
      <c r="F96" s="104"/>
      <c r="G96" s="107" t="s">
        <v>295</v>
      </c>
      <c r="I96" s="103"/>
      <c r="J96" s="107" t="s">
        <v>377</v>
      </c>
      <c r="K96" s="116">
        <v>68.563318210000006</v>
      </c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>
      <c r="A97" s="108" t="s">
        <v>151</v>
      </c>
      <c r="B97" s="109" t="s">
        <v>378</v>
      </c>
      <c r="C97" s="110">
        <v>0</v>
      </c>
      <c r="D97" s="103"/>
      <c r="E97" s="103"/>
      <c r="F97" s="104"/>
      <c r="G97" s="107" t="s">
        <v>295</v>
      </c>
      <c r="I97" s="103"/>
      <c r="J97" s="107" t="s">
        <v>379</v>
      </c>
      <c r="K97" s="116">
        <v>65.646651539999993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>
      <c r="A98" s="109" t="s">
        <v>154</v>
      </c>
      <c r="B98" s="109" t="s">
        <v>380</v>
      </c>
      <c r="C98" s="110">
        <v>0</v>
      </c>
      <c r="D98" s="103"/>
      <c r="E98" s="103"/>
      <c r="F98" s="104"/>
      <c r="G98" s="107" t="s">
        <v>295</v>
      </c>
      <c r="I98" s="127" t="s">
        <v>381</v>
      </c>
      <c r="J98" s="107" t="s">
        <v>382</v>
      </c>
      <c r="K98" s="116">
        <v>1.148368056</v>
      </c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>
      <c r="A99" s="109" t="s">
        <v>156</v>
      </c>
      <c r="B99" s="109" t="s">
        <v>383</v>
      </c>
      <c r="C99" s="110">
        <v>0</v>
      </c>
      <c r="D99" s="103"/>
      <c r="E99" s="103"/>
      <c r="F99" s="104"/>
      <c r="G99" s="107" t="s">
        <v>295</v>
      </c>
      <c r="I99" s="127" t="s">
        <v>381</v>
      </c>
      <c r="J99" s="107" t="s">
        <v>384</v>
      </c>
      <c r="K99" s="116">
        <v>1.03125</v>
      </c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>
      <c r="A100" s="109" t="s">
        <v>183</v>
      </c>
      <c r="B100" s="109" t="s">
        <v>463</v>
      </c>
      <c r="C100" s="110">
        <v>0</v>
      </c>
      <c r="D100" s="103"/>
      <c r="E100" s="103"/>
      <c r="F100" s="104"/>
      <c r="G100" s="107" t="s">
        <v>295</v>
      </c>
      <c r="I100" s="127" t="s">
        <v>385</v>
      </c>
      <c r="J100" s="107" t="s">
        <v>386</v>
      </c>
      <c r="K100" s="116">
        <v>2.5820833329999999</v>
      </c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>
      <c r="A101" s="109" t="s">
        <v>185</v>
      </c>
      <c r="B101" s="109" t="s">
        <v>387</v>
      </c>
      <c r="C101" s="110">
        <v>0</v>
      </c>
      <c r="D101" s="103"/>
      <c r="E101" s="103"/>
      <c r="F101" s="104"/>
      <c r="G101" s="107" t="s">
        <v>295</v>
      </c>
      <c r="I101" s="127" t="s">
        <v>385</v>
      </c>
      <c r="J101" s="107" t="s">
        <v>388</v>
      </c>
      <c r="K101" s="116">
        <v>17.564887500000001</v>
      </c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>
      <c r="A102" s="212" t="s">
        <v>208</v>
      </c>
      <c r="B102" s="210"/>
      <c r="C102" s="117">
        <f>SUM(C96:C101)</f>
        <v>36.635818209999996</v>
      </c>
      <c r="D102" s="103"/>
      <c r="E102" s="103"/>
      <c r="F102" s="104"/>
      <c r="G102" s="107" t="s">
        <v>295</v>
      </c>
      <c r="I102" s="127" t="s">
        <v>381</v>
      </c>
      <c r="J102" s="107" t="s">
        <v>389</v>
      </c>
      <c r="K102" s="116">
        <v>1.291041667</v>
      </c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>
      <c r="A103" s="206" t="s">
        <v>239</v>
      </c>
      <c r="B103" s="207"/>
      <c r="C103" s="207"/>
      <c r="D103" s="103"/>
      <c r="E103" s="103"/>
      <c r="F103" s="104"/>
      <c r="G103" s="107" t="s">
        <v>295</v>
      </c>
      <c r="I103" s="127" t="s">
        <v>381</v>
      </c>
      <c r="J103" s="107" t="s">
        <v>390</v>
      </c>
      <c r="K103" s="116">
        <v>8.7824437500000005</v>
      </c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>
      <c r="A104" s="114">
        <v>6</v>
      </c>
      <c r="B104" s="113" t="s">
        <v>240</v>
      </c>
      <c r="C104" s="114" t="s">
        <v>192</v>
      </c>
      <c r="D104" s="114" t="s">
        <v>179</v>
      </c>
      <c r="E104" s="103"/>
      <c r="F104" s="104"/>
      <c r="G104" s="107" t="s">
        <v>295</v>
      </c>
      <c r="I104" s="103"/>
      <c r="J104" s="107" t="s">
        <v>391</v>
      </c>
      <c r="K104" s="116">
        <v>294.367481</v>
      </c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>
      <c r="A105" s="108" t="s">
        <v>149</v>
      </c>
      <c r="B105" s="109" t="s">
        <v>241</v>
      </c>
      <c r="C105" s="118">
        <f t="shared" ref="C105:C106" si="20">G105</f>
        <v>7.8094818180000003E-3</v>
      </c>
      <c r="D105" s="110">
        <f>C105*$C$120</f>
        <v>72.552360575249921</v>
      </c>
      <c r="E105" s="103"/>
      <c r="F105" s="104"/>
      <c r="G105" s="119">
        <v>7.8094818180000003E-3</v>
      </c>
      <c r="I105" s="103"/>
      <c r="J105" s="107" t="s">
        <v>392</v>
      </c>
      <c r="K105" s="116">
        <v>380.60990240000001</v>
      </c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>
      <c r="A106" s="108" t="s">
        <v>151</v>
      </c>
      <c r="B106" s="109" t="s">
        <v>242</v>
      </c>
      <c r="C106" s="118">
        <f t="shared" si="20"/>
        <v>6.336754545E-3</v>
      </c>
      <c r="D106" s="110">
        <f>C106*(D105+$C$120)</f>
        <v>59.330041782705543</v>
      </c>
      <c r="E106" s="103"/>
      <c r="F106" s="104"/>
      <c r="G106" s="119">
        <v>6.336754545E-3</v>
      </c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>
      <c r="A107" s="108" t="s">
        <v>154</v>
      </c>
      <c r="B107" s="109" t="s">
        <v>243</v>
      </c>
      <c r="C107" s="118">
        <f t="shared" ref="C107:D107" si="21">SUM(C108:C111)</f>
        <v>8.6499999999999994E-2</v>
      </c>
      <c r="D107" s="110">
        <f t="shared" si="21"/>
        <v>892.19268817292709</v>
      </c>
      <c r="E107" s="103"/>
      <c r="F107" s="104"/>
      <c r="G107" s="126" t="s">
        <v>295</v>
      </c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>
      <c r="A108" s="108" t="s">
        <v>393</v>
      </c>
      <c r="B108" s="109" t="s">
        <v>394</v>
      </c>
      <c r="C108" s="118">
        <f t="shared" ref="C108:C111" si="22">G108</f>
        <v>6.4999999999999997E-3</v>
      </c>
      <c r="D108" s="110">
        <f t="shared" ref="D108:D111" si="23">C108*$C$122</f>
        <v>67.043381192185265</v>
      </c>
      <c r="E108" s="103"/>
      <c r="F108" s="104"/>
      <c r="G108" s="119">
        <v>6.4999999999999997E-3</v>
      </c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>
      <c r="A109" s="108" t="s">
        <v>395</v>
      </c>
      <c r="B109" s="109" t="s">
        <v>396</v>
      </c>
      <c r="C109" s="118">
        <f t="shared" si="22"/>
        <v>0.03</v>
      </c>
      <c r="D109" s="110">
        <f t="shared" si="23"/>
        <v>309.43099011777815</v>
      </c>
      <c r="E109" s="103"/>
      <c r="F109" s="104"/>
      <c r="G109" s="119">
        <v>0.03</v>
      </c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>
      <c r="A110" s="108" t="s">
        <v>397</v>
      </c>
      <c r="B110" s="109" t="s">
        <v>398</v>
      </c>
      <c r="C110" s="118">
        <f t="shared" si="22"/>
        <v>0.05</v>
      </c>
      <c r="D110" s="110">
        <f t="shared" si="23"/>
        <v>515.71831686296366</v>
      </c>
      <c r="E110" s="103"/>
      <c r="F110" s="104"/>
      <c r="G110" s="119">
        <v>0.05</v>
      </c>
      <c r="H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>
      <c r="A111" s="108" t="s">
        <v>399</v>
      </c>
      <c r="B111" s="109" t="s">
        <v>198</v>
      </c>
      <c r="C111" s="118">
        <f t="shared" si="22"/>
        <v>0</v>
      </c>
      <c r="D111" s="110">
        <f t="shared" si="23"/>
        <v>0</v>
      </c>
      <c r="E111" s="103"/>
      <c r="F111" s="104"/>
      <c r="G111" s="119">
        <v>0</v>
      </c>
      <c r="H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>
      <c r="A112" s="212" t="s">
        <v>208</v>
      </c>
      <c r="B112" s="210"/>
      <c r="C112" s="120">
        <f>((1+C105)*(1+C106)/(1-C107))-1</f>
        <v>0.11023067666382502</v>
      </c>
      <c r="D112" s="117">
        <f>SUM(D105:D107)</f>
        <v>1024.0750905308826</v>
      </c>
      <c r="E112" s="103"/>
      <c r="F112" s="104"/>
      <c r="G112" s="107" t="s">
        <v>295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>
      <c r="A113" s="206" t="s">
        <v>244</v>
      </c>
      <c r="B113" s="207"/>
      <c r="C113" s="207"/>
      <c r="D113" s="103"/>
      <c r="E113" s="103"/>
      <c r="F113" s="104"/>
      <c r="G113" s="107" t="s">
        <v>295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>
      <c r="A114" s="114"/>
      <c r="B114" s="113" t="s">
        <v>245</v>
      </c>
      <c r="C114" s="114" t="s">
        <v>179</v>
      </c>
      <c r="D114" s="103"/>
      <c r="E114" s="103"/>
      <c r="F114" s="104"/>
      <c r="G114" s="107" t="s">
        <v>295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>
      <c r="A115" s="108" t="s">
        <v>149</v>
      </c>
      <c r="B115" s="109" t="s">
        <v>177</v>
      </c>
      <c r="C115" s="110">
        <f>C26</f>
        <v>4849.6277617309088</v>
      </c>
      <c r="D115" s="103"/>
      <c r="E115" s="103"/>
      <c r="F115" s="104"/>
      <c r="G115" s="107" t="s">
        <v>295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>
      <c r="A116" s="108" t="s">
        <v>151</v>
      </c>
      <c r="B116" s="109" t="s">
        <v>188</v>
      </c>
      <c r="C116" s="110">
        <f>C64</f>
        <v>3820.8046160574063</v>
      </c>
      <c r="D116" s="103"/>
      <c r="E116" s="103"/>
      <c r="F116" s="104"/>
      <c r="G116" s="107" t="s">
        <v>295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>
      <c r="A117" s="108" t="s">
        <v>154</v>
      </c>
      <c r="B117" s="109" t="s">
        <v>221</v>
      </c>
      <c r="C117" s="110">
        <f>D72</f>
        <v>248.92444829319638</v>
      </c>
      <c r="D117" s="103"/>
      <c r="E117" s="103"/>
      <c r="F117" s="104"/>
      <c r="G117" s="107" t="s">
        <v>295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>
      <c r="A118" s="108" t="s">
        <v>156</v>
      </c>
      <c r="B118" s="109" t="s">
        <v>228</v>
      </c>
      <c r="C118" s="110">
        <f>D93</f>
        <v>334.29860243688012</v>
      </c>
      <c r="D118" s="103"/>
      <c r="E118" s="103"/>
      <c r="F118" s="104"/>
      <c r="G118" s="107" t="s">
        <v>295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>
      <c r="A119" s="108" t="s">
        <v>183</v>
      </c>
      <c r="B119" s="109" t="s">
        <v>236</v>
      </c>
      <c r="C119" s="110">
        <f>C102</f>
        <v>36.635818209999996</v>
      </c>
      <c r="D119" s="103"/>
      <c r="E119" s="103"/>
      <c r="F119" s="104"/>
      <c r="G119" s="107" t="s">
        <v>295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6.5" customHeight="1">
      <c r="A120" s="212" t="s">
        <v>246</v>
      </c>
      <c r="B120" s="210"/>
      <c r="C120" s="117">
        <f>SUM(C115:C119)</f>
        <v>9290.2912467283913</v>
      </c>
      <c r="D120" s="103"/>
      <c r="E120" s="103"/>
      <c r="F120" s="104"/>
      <c r="G120" s="107" t="s">
        <v>295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>
      <c r="A121" s="108" t="s">
        <v>185</v>
      </c>
      <c r="B121" s="109" t="s">
        <v>247</v>
      </c>
      <c r="C121" s="110">
        <f>D112</f>
        <v>1024.0750905308826</v>
      </c>
      <c r="D121" s="103"/>
      <c r="E121" s="103"/>
      <c r="F121" s="104"/>
      <c r="G121" s="107" t="s">
        <v>295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6.5" customHeight="1">
      <c r="A122" s="212" t="s">
        <v>248</v>
      </c>
      <c r="B122" s="210"/>
      <c r="C122" s="117">
        <f>(C120+D105+D106)/(1-C107)</f>
        <v>10314.366337259273</v>
      </c>
      <c r="D122" s="128"/>
      <c r="E122" s="103"/>
      <c r="F122" s="104"/>
      <c r="G122" s="107" t="s">
        <v>295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>
      <c r="A123" s="103"/>
      <c r="B123" s="129"/>
      <c r="C123" s="103"/>
      <c r="D123" s="103"/>
      <c r="E123" s="103"/>
      <c r="F123" s="104"/>
      <c r="G123" s="104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>
      <c r="A124" s="103"/>
      <c r="B124" s="129"/>
      <c r="C124" s="103"/>
      <c r="D124" s="103"/>
      <c r="E124" s="103"/>
      <c r="F124" s="104"/>
      <c r="G124" s="104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>
      <c r="A125" s="103"/>
      <c r="B125" s="129"/>
      <c r="C125" s="103"/>
      <c r="D125" s="103"/>
      <c r="E125" s="103"/>
      <c r="F125" s="104"/>
      <c r="G125" s="104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>
      <c r="A126" s="103"/>
      <c r="B126" s="129"/>
      <c r="C126" s="103"/>
      <c r="D126" s="103"/>
      <c r="E126" s="103"/>
      <c r="F126" s="104"/>
      <c r="G126" s="10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>
      <c r="A127" s="103"/>
      <c r="B127" s="129"/>
      <c r="C127" s="103"/>
      <c r="D127" s="103"/>
      <c r="E127" s="103"/>
      <c r="F127" s="104"/>
      <c r="G127" s="104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>
      <c r="A128" s="103"/>
      <c r="B128" s="129"/>
      <c r="C128" s="103"/>
      <c r="D128" s="103"/>
      <c r="E128" s="103"/>
      <c r="F128" s="104"/>
      <c r="G128" s="104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>
      <c r="A129" s="103"/>
      <c r="B129" s="129"/>
      <c r="C129" s="103"/>
      <c r="D129" s="103"/>
      <c r="E129" s="103"/>
      <c r="F129" s="104"/>
      <c r="G129" s="104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>
      <c r="A130" s="103"/>
      <c r="B130" s="129"/>
      <c r="C130" s="103"/>
      <c r="D130" s="103"/>
      <c r="E130" s="103"/>
      <c r="F130" s="104"/>
      <c r="G130" s="104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>
      <c r="A131" s="103"/>
      <c r="B131" s="129"/>
      <c r="C131" s="103"/>
      <c r="D131" s="103"/>
      <c r="E131" s="103"/>
      <c r="F131" s="104"/>
      <c r="G131" s="104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>
      <c r="A132" s="103"/>
      <c r="B132" s="129"/>
      <c r="C132" s="103"/>
      <c r="D132" s="103"/>
      <c r="E132" s="103"/>
      <c r="F132" s="104"/>
      <c r="G132" s="104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>
      <c r="A133" s="103"/>
      <c r="B133" s="129"/>
      <c r="C133" s="103"/>
      <c r="D133" s="103"/>
      <c r="E133" s="103"/>
      <c r="F133" s="104"/>
      <c r="G133" s="104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>
      <c r="A134" s="103"/>
      <c r="B134" s="129"/>
      <c r="C134" s="103"/>
      <c r="D134" s="103"/>
      <c r="E134" s="103"/>
      <c r="F134" s="104"/>
      <c r="G134" s="104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>
      <c r="A135" s="103"/>
      <c r="B135" s="129"/>
      <c r="C135" s="103"/>
      <c r="D135" s="103"/>
      <c r="E135" s="103"/>
      <c r="F135" s="104"/>
      <c r="G135" s="104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>
      <c r="A136" s="103"/>
      <c r="B136" s="129"/>
      <c r="C136" s="103"/>
      <c r="D136" s="103"/>
      <c r="E136" s="103"/>
      <c r="F136" s="104"/>
      <c r="G136" s="104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>
      <c r="A137" s="103"/>
      <c r="B137" s="129"/>
      <c r="C137" s="103"/>
      <c r="D137" s="103"/>
      <c r="E137" s="103"/>
      <c r="F137" s="104"/>
      <c r="G137" s="104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>
      <c r="A138" s="103"/>
      <c r="B138" s="129"/>
      <c r="C138" s="103"/>
      <c r="D138" s="103"/>
      <c r="E138" s="103"/>
      <c r="F138" s="104"/>
      <c r="G138" s="104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>
      <c r="A139" s="103"/>
      <c r="B139" s="129"/>
      <c r="C139" s="103"/>
      <c r="D139" s="103"/>
      <c r="E139" s="103"/>
      <c r="F139" s="104"/>
      <c r="G139" s="104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>
      <c r="A140" s="103"/>
      <c r="B140" s="129"/>
      <c r="C140" s="103"/>
      <c r="D140" s="103"/>
      <c r="E140" s="103"/>
      <c r="F140" s="104"/>
      <c r="G140" s="104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>
      <c r="A141" s="103"/>
      <c r="B141" s="129"/>
      <c r="C141" s="103"/>
      <c r="D141" s="103"/>
      <c r="E141" s="103"/>
      <c r="F141" s="104"/>
      <c r="G141" s="104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>
      <c r="A142" s="103"/>
      <c r="B142" s="129"/>
      <c r="C142" s="103"/>
      <c r="D142" s="103"/>
      <c r="E142" s="103"/>
      <c r="F142" s="104"/>
      <c r="G142" s="104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>
      <c r="A143" s="103"/>
      <c r="B143" s="129"/>
      <c r="C143" s="103"/>
      <c r="D143" s="103"/>
      <c r="E143" s="103"/>
      <c r="F143" s="104"/>
      <c r="G143" s="104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>
      <c r="A144" s="103"/>
      <c r="B144" s="129"/>
      <c r="C144" s="103"/>
      <c r="D144" s="103"/>
      <c r="E144" s="103"/>
      <c r="F144" s="104"/>
      <c r="G144" s="104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>
      <c r="A145" s="103"/>
      <c r="B145" s="129"/>
      <c r="C145" s="103"/>
      <c r="D145" s="103"/>
      <c r="E145" s="103"/>
      <c r="F145" s="104"/>
      <c r="G145" s="104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>
      <c r="A146" s="103"/>
      <c r="B146" s="129"/>
      <c r="C146" s="103"/>
      <c r="D146" s="103"/>
      <c r="E146" s="103"/>
      <c r="F146" s="104"/>
      <c r="G146" s="104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>
      <c r="A147" s="103"/>
      <c r="B147" s="129"/>
      <c r="C147" s="103"/>
      <c r="D147" s="103"/>
      <c r="E147" s="103"/>
      <c r="F147" s="104"/>
      <c r="G147" s="104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>
      <c r="A148" s="103"/>
      <c r="B148" s="129"/>
      <c r="C148" s="103"/>
      <c r="D148" s="103"/>
      <c r="E148" s="103"/>
      <c r="F148" s="104"/>
      <c r="G148" s="104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>
      <c r="A149" s="103"/>
      <c r="B149" s="129"/>
      <c r="C149" s="103"/>
      <c r="D149" s="103"/>
      <c r="E149" s="103"/>
      <c r="F149" s="104"/>
      <c r="G149" s="104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>
      <c r="A150" s="103"/>
      <c r="B150" s="129"/>
      <c r="C150" s="103"/>
      <c r="D150" s="103"/>
      <c r="E150" s="103"/>
      <c r="F150" s="104"/>
      <c r="G150" s="104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>
      <c r="A151" s="103"/>
      <c r="B151" s="129"/>
      <c r="C151" s="103"/>
      <c r="D151" s="103"/>
      <c r="E151" s="103"/>
      <c r="F151" s="104"/>
      <c r="G151" s="104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>
      <c r="A152" s="103"/>
      <c r="B152" s="129"/>
      <c r="C152" s="103"/>
      <c r="D152" s="103"/>
      <c r="E152" s="103"/>
      <c r="F152" s="104"/>
      <c r="G152" s="104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>
      <c r="A153" s="103"/>
      <c r="B153" s="129"/>
      <c r="C153" s="103"/>
      <c r="D153" s="103"/>
      <c r="E153" s="103"/>
      <c r="F153" s="104"/>
      <c r="G153" s="104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>
      <c r="A154" s="103"/>
      <c r="B154" s="129"/>
      <c r="C154" s="103"/>
      <c r="D154" s="103"/>
      <c r="E154" s="103"/>
      <c r="F154" s="104"/>
      <c r="G154" s="104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>
      <c r="A155" s="103"/>
      <c r="B155" s="129"/>
      <c r="C155" s="103"/>
      <c r="D155" s="103"/>
      <c r="E155" s="103"/>
      <c r="F155" s="104"/>
      <c r="G155" s="104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>
      <c r="A156" s="103"/>
      <c r="B156" s="129"/>
      <c r="C156" s="103"/>
      <c r="D156" s="103"/>
      <c r="E156" s="103"/>
      <c r="F156" s="104"/>
      <c r="G156" s="104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>
      <c r="A157" s="103"/>
      <c r="B157" s="129"/>
      <c r="C157" s="103"/>
      <c r="D157" s="103"/>
      <c r="E157" s="103"/>
      <c r="F157" s="104"/>
      <c r="G157" s="104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>
      <c r="A158" s="103"/>
      <c r="B158" s="129"/>
      <c r="C158" s="103"/>
      <c r="D158" s="103"/>
      <c r="E158" s="103"/>
      <c r="F158" s="104"/>
      <c r="G158" s="104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>
      <c r="A159" s="103"/>
      <c r="B159" s="129"/>
      <c r="C159" s="103"/>
      <c r="D159" s="103"/>
      <c r="E159" s="103"/>
      <c r="F159" s="104"/>
      <c r="G159" s="104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>
      <c r="A160" s="103"/>
      <c r="B160" s="129"/>
      <c r="C160" s="103"/>
      <c r="D160" s="103"/>
      <c r="E160" s="103"/>
      <c r="F160" s="104"/>
      <c r="G160" s="104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>
      <c r="A161" s="103"/>
      <c r="B161" s="129"/>
      <c r="C161" s="103"/>
      <c r="D161" s="103"/>
      <c r="E161" s="103"/>
      <c r="F161" s="104"/>
      <c r="G161" s="104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>
      <c r="A162" s="103"/>
      <c r="B162" s="129"/>
      <c r="C162" s="103"/>
      <c r="D162" s="103"/>
      <c r="E162" s="103"/>
      <c r="F162" s="104"/>
      <c r="G162" s="104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>
      <c r="A163" s="103"/>
      <c r="B163" s="129"/>
      <c r="C163" s="103"/>
      <c r="D163" s="103"/>
      <c r="E163" s="103"/>
      <c r="F163" s="104"/>
      <c r="G163" s="104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>
      <c r="A164" s="103"/>
      <c r="B164" s="129"/>
      <c r="C164" s="103"/>
      <c r="D164" s="103"/>
      <c r="E164" s="103"/>
      <c r="F164" s="104"/>
      <c r="G164" s="104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>
      <c r="A165" s="103"/>
      <c r="B165" s="129"/>
      <c r="C165" s="103"/>
      <c r="D165" s="103"/>
      <c r="E165" s="103"/>
      <c r="F165" s="104"/>
      <c r="G165" s="104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>
      <c r="A166" s="103"/>
      <c r="B166" s="129"/>
      <c r="C166" s="103"/>
      <c r="D166" s="103"/>
      <c r="E166" s="103"/>
      <c r="F166" s="104"/>
      <c r="G166" s="104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>
      <c r="A167" s="103"/>
      <c r="B167" s="129"/>
      <c r="C167" s="103"/>
      <c r="D167" s="103"/>
      <c r="E167" s="103"/>
      <c r="F167" s="104"/>
      <c r="G167" s="104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>
      <c r="A168" s="103"/>
      <c r="B168" s="129"/>
      <c r="C168" s="103"/>
      <c r="D168" s="103"/>
      <c r="E168" s="103"/>
      <c r="F168" s="104"/>
      <c r="G168" s="104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>
      <c r="A169" s="103"/>
      <c r="B169" s="129"/>
      <c r="C169" s="103"/>
      <c r="D169" s="103"/>
      <c r="E169" s="103"/>
      <c r="F169" s="104"/>
      <c r="G169" s="104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>
      <c r="A170" s="103"/>
      <c r="B170" s="129"/>
      <c r="C170" s="103"/>
      <c r="D170" s="103"/>
      <c r="E170" s="103"/>
      <c r="F170" s="104"/>
      <c r="G170" s="104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>
      <c r="A171" s="103"/>
      <c r="B171" s="129"/>
      <c r="C171" s="103"/>
      <c r="D171" s="103"/>
      <c r="E171" s="103"/>
      <c r="F171" s="104"/>
      <c r="G171" s="104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>
      <c r="A172" s="103"/>
      <c r="B172" s="129"/>
      <c r="C172" s="103"/>
      <c r="D172" s="103"/>
      <c r="E172" s="103"/>
      <c r="F172" s="104"/>
      <c r="G172" s="104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>
      <c r="A173" s="103"/>
      <c r="B173" s="129"/>
      <c r="C173" s="103"/>
      <c r="D173" s="103"/>
      <c r="E173" s="103"/>
      <c r="F173" s="104"/>
      <c r="G173" s="104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>
      <c r="A174" s="103"/>
      <c r="B174" s="129"/>
      <c r="C174" s="103"/>
      <c r="D174" s="103"/>
      <c r="E174" s="103"/>
      <c r="F174" s="104"/>
      <c r="G174" s="104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>
      <c r="A175" s="103"/>
      <c r="B175" s="129"/>
      <c r="C175" s="103"/>
      <c r="D175" s="103"/>
      <c r="E175" s="103"/>
      <c r="F175" s="104"/>
      <c r="G175" s="104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>
      <c r="A176" s="103"/>
      <c r="B176" s="129"/>
      <c r="C176" s="103"/>
      <c r="D176" s="103"/>
      <c r="E176" s="103"/>
      <c r="F176" s="104"/>
      <c r="G176" s="104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>
      <c r="A177" s="103"/>
      <c r="B177" s="129"/>
      <c r="C177" s="103"/>
      <c r="D177" s="103"/>
      <c r="E177" s="103"/>
      <c r="F177" s="104"/>
      <c r="G177" s="104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>
      <c r="A178" s="103"/>
      <c r="B178" s="129"/>
      <c r="C178" s="103"/>
      <c r="D178" s="103"/>
      <c r="E178" s="103"/>
      <c r="F178" s="104"/>
      <c r="G178" s="104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>
      <c r="A179" s="103"/>
      <c r="B179" s="129"/>
      <c r="C179" s="103"/>
      <c r="D179" s="103"/>
      <c r="E179" s="103"/>
      <c r="F179" s="104"/>
      <c r="G179" s="104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>
      <c r="A180" s="103"/>
      <c r="B180" s="129"/>
      <c r="C180" s="103"/>
      <c r="D180" s="103"/>
      <c r="E180" s="103"/>
      <c r="F180" s="104"/>
      <c r="G180" s="104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>
      <c r="A181" s="103"/>
      <c r="B181" s="129"/>
      <c r="C181" s="103"/>
      <c r="D181" s="103"/>
      <c r="E181" s="103"/>
      <c r="F181" s="104"/>
      <c r="G181" s="104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>
      <c r="A182" s="103"/>
      <c r="B182" s="129"/>
      <c r="C182" s="103"/>
      <c r="D182" s="103"/>
      <c r="E182" s="103"/>
      <c r="F182" s="104"/>
      <c r="G182" s="104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>
      <c r="A183" s="103"/>
      <c r="B183" s="129"/>
      <c r="C183" s="103"/>
      <c r="D183" s="103"/>
      <c r="E183" s="103"/>
      <c r="F183" s="104"/>
      <c r="G183" s="104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>
      <c r="A184" s="103"/>
      <c r="B184" s="129"/>
      <c r="C184" s="103"/>
      <c r="D184" s="103"/>
      <c r="E184" s="103"/>
      <c r="F184" s="104"/>
      <c r="G184" s="104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>
      <c r="A185" s="103"/>
      <c r="B185" s="129"/>
      <c r="C185" s="103"/>
      <c r="D185" s="103"/>
      <c r="E185" s="103"/>
      <c r="F185" s="104"/>
      <c r="G185" s="104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>
      <c r="A186" s="103"/>
      <c r="B186" s="129"/>
      <c r="C186" s="103"/>
      <c r="D186" s="103"/>
      <c r="E186" s="103"/>
      <c r="F186" s="104"/>
      <c r="G186" s="104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>
      <c r="A187" s="103"/>
      <c r="B187" s="129"/>
      <c r="C187" s="103"/>
      <c r="D187" s="103"/>
      <c r="E187" s="103"/>
      <c r="F187" s="104"/>
      <c r="G187" s="104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>
      <c r="A188" s="103"/>
      <c r="B188" s="129"/>
      <c r="C188" s="103"/>
      <c r="D188" s="103"/>
      <c r="E188" s="103"/>
      <c r="F188" s="104"/>
      <c r="G188" s="104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>
      <c r="A189" s="103"/>
      <c r="B189" s="129"/>
      <c r="C189" s="103"/>
      <c r="D189" s="103"/>
      <c r="E189" s="103"/>
      <c r="F189" s="104"/>
      <c r="G189" s="104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>
      <c r="A190" s="103"/>
      <c r="B190" s="129"/>
      <c r="C190" s="103"/>
      <c r="D190" s="103"/>
      <c r="E190" s="103"/>
      <c r="F190" s="104"/>
      <c r="G190" s="104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>
      <c r="A191" s="103"/>
      <c r="B191" s="129"/>
      <c r="C191" s="103"/>
      <c r="D191" s="103"/>
      <c r="E191" s="103"/>
      <c r="F191" s="104"/>
      <c r="G191" s="104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>
      <c r="A192" s="103"/>
      <c r="B192" s="129"/>
      <c r="C192" s="103"/>
      <c r="D192" s="103"/>
      <c r="E192" s="103"/>
      <c r="F192" s="104"/>
      <c r="G192" s="104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>
      <c r="A193" s="103"/>
      <c r="B193" s="129"/>
      <c r="C193" s="103"/>
      <c r="D193" s="103"/>
      <c r="E193" s="103"/>
      <c r="F193" s="104"/>
      <c r="G193" s="104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>
      <c r="A194" s="103"/>
      <c r="B194" s="129"/>
      <c r="C194" s="103"/>
      <c r="D194" s="103"/>
      <c r="E194" s="103"/>
      <c r="F194" s="104"/>
      <c r="G194" s="104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>
      <c r="A195" s="103"/>
      <c r="B195" s="129"/>
      <c r="C195" s="103"/>
      <c r="D195" s="103"/>
      <c r="E195" s="103"/>
      <c r="F195" s="104"/>
      <c r="G195" s="104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>
      <c r="A196" s="103"/>
      <c r="B196" s="129"/>
      <c r="C196" s="103"/>
      <c r="D196" s="103"/>
      <c r="E196" s="103"/>
      <c r="F196" s="104"/>
      <c r="G196" s="104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>
      <c r="A197" s="103"/>
      <c r="B197" s="129"/>
      <c r="C197" s="103"/>
      <c r="D197" s="103"/>
      <c r="E197" s="103"/>
      <c r="F197" s="104"/>
      <c r="G197" s="104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>
      <c r="A198" s="103"/>
      <c r="B198" s="129"/>
      <c r="C198" s="103"/>
      <c r="D198" s="103"/>
      <c r="E198" s="103"/>
      <c r="F198" s="104"/>
      <c r="G198" s="104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>
      <c r="A199" s="103"/>
      <c r="B199" s="129"/>
      <c r="C199" s="103"/>
      <c r="D199" s="103"/>
      <c r="E199" s="103"/>
      <c r="F199" s="104"/>
      <c r="G199" s="104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>
      <c r="A200" s="103"/>
      <c r="B200" s="129"/>
      <c r="C200" s="103"/>
      <c r="D200" s="103"/>
      <c r="E200" s="103"/>
      <c r="F200" s="104"/>
      <c r="G200" s="104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>
      <c r="A201" s="103"/>
      <c r="B201" s="129"/>
      <c r="C201" s="103"/>
      <c r="D201" s="103"/>
      <c r="E201" s="103"/>
      <c r="F201" s="104"/>
      <c r="G201" s="104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>
      <c r="A202" s="103"/>
      <c r="B202" s="129"/>
      <c r="C202" s="103"/>
      <c r="D202" s="103"/>
      <c r="E202" s="103"/>
      <c r="F202" s="104"/>
      <c r="G202" s="104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>
      <c r="A203" s="103"/>
      <c r="B203" s="129"/>
      <c r="C203" s="103"/>
      <c r="D203" s="103"/>
      <c r="E203" s="103"/>
      <c r="F203" s="104"/>
      <c r="G203" s="104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>
      <c r="A204" s="103"/>
      <c r="B204" s="129"/>
      <c r="C204" s="103"/>
      <c r="D204" s="103"/>
      <c r="E204" s="103"/>
      <c r="F204" s="104"/>
      <c r="G204" s="104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>
      <c r="A205" s="103"/>
      <c r="B205" s="129"/>
      <c r="C205" s="103"/>
      <c r="D205" s="103"/>
      <c r="E205" s="103"/>
      <c r="F205" s="104"/>
      <c r="G205" s="104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>
      <c r="A206" s="103"/>
      <c r="B206" s="129"/>
      <c r="C206" s="103"/>
      <c r="D206" s="103"/>
      <c r="E206" s="103"/>
      <c r="F206" s="104"/>
      <c r="G206" s="104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>
      <c r="A207" s="103"/>
      <c r="B207" s="129"/>
      <c r="C207" s="103"/>
      <c r="D207" s="103"/>
      <c r="E207" s="103"/>
      <c r="F207" s="104"/>
      <c r="G207" s="104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>
      <c r="A208" s="103"/>
      <c r="B208" s="129"/>
      <c r="C208" s="103"/>
      <c r="D208" s="103"/>
      <c r="E208" s="103"/>
      <c r="F208" s="104"/>
      <c r="G208" s="104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>
      <c r="A209" s="103"/>
      <c r="B209" s="129"/>
      <c r="C209" s="103"/>
      <c r="D209" s="103"/>
      <c r="E209" s="103"/>
      <c r="F209" s="104"/>
      <c r="G209" s="104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>
      <c r="A210" s="103"/>
      <c r="B210" s="129"/>
      <c r="C210" s="103"/>
      <c r="D210" s="103"/>
      <c r="E210" s="103"/>
      <c r="F210" s="104"/>
      <c r="G210" s="104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>
      <c r="A211" s="103"/>
      <c r="B211" s="129"/>
      <c r="C211" s="103"/>
      <c r="D211" s="103"/>
      <c r="E211" s="103"/>
      <c r="F211" s="104"/>
      <c r="G211" s="104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>
      <c r="A212" s="103"/>
      <c r="B212" s="129"/>
      <c r="C212" s="103"/>
      <c r="D212" s="103"/>
      <c r="E212" s="103"/>
      <c r="F212" s="104"/>
      <c r="G212" s="104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>
      <c r="A213" s="103"/>
      <c r="B213" s="129"/>
      <c r="C213" s="103"/>
      <c r="D213" s="103"/>
      <c r="E213" s="103"/>
      <c r="F213" s="104"/>
      <c r="G213" s="104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>
      <c r="A214" s="103"/>
      <c r="B214" s="129"/>
      <c r="C214" s="103"/>
      <c r="D214" s="103"/>
      <c r="E214" s="103"/>
      <c r="F214" s="104"/>
      <c r="G214" s="104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>
      <c r="A215" s="103"/>
      <c r="B215" s="129"/>
      <c r="C215" s="103"/>
      <c r="D215" s="103"/>
      <c r="E215" s="103"/>
      <c r="F215" s="104"/>
      <c r="G215" s="104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>
      <c r="A216" s="103"/>
      <c r="B216" s="129"/>
      <c r="C216" s="103"/>
      <c r="D216" s="103"/>
      <c r="E216" s="103"/>
      <c r="F216" s="104"/>
      <c r="G216" s="104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>
      <c r="A217" s="103"/>
      <c r="B217" s="129"/>
      <c r="C217" s="103"/>
      <c r="D217" s="103"/>
      <c r="E217" s="103"/>
      <c r="F217" s="104"/>
      <c r="G217" s="104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>
      <c r="A218" s="103"/>
      <c r="B218" s="129"/>
      <c r="C218" s="103"/>
      <c r="D218" s="103"/>
      <c r="E218" s="103"/>
      <c r="F218" s="104"/>
      <c r="G218" s="104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>
      <c r="A219" s="103"/>
      <c r="B219" s="129"/>
      <c r="C219" s="103"/>
      <c r="D219" s="103"/>
      <c r="E219" s="103"/>
      <c r="F219" s="104"/>
      <c r="G219" s="104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>
      <c r="A220" s="103"/>
      <c r="B220" s="129"/>
      <c r="C220" s="103"/>
      <c r="D220" s="103"/>
      <c r="E220" s="103"/>
      <c r="F220" s="104"/>
      <c r="G220" s="104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>
      <c r="A221" s="103"/>
      <c r="B221" s="129"/>
      <c r="C221" s="103"/>
      <c r="D221" s="103"/>
      <c r="E221" s="103"/>
      <c r="F221" s="104"/>
      <c r="G221" s="104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>
      <c r="A222" s="103"/>
      <c r="B222" s="129"/>
      <c r="C222" s="103"/>
      <c r="D222" s="103"/>
      <c r="E222" s="103"/>
      <c r="F222" s="104"/>
      <c r="G222" s="104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>
      <c r="A223" s="103"/>
      <c r="B223" s="129"/>
      <c r="C223" s="103"/>
      <c r="D223" s="103"/>
      <c r="E223" s="103"/>
      <c r="F223" s="104"/>
      <c r="G223" s="104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>
      <c r="A224" s="103"/>
      <c r="B224" s="129"/>
      <c r="C224" s="103"/>
      <c r="D224" s="103"/>
      <c r="E224" s="103"/>
      <c r="F224" s="104"/>
      <c r="G224" s="104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>
      <c r="A225" s="103"/>
      <c r="B225" s="129"/>
      <c r="C225" s="103"/>
      <c r="D225" s="103"/>
      <c r="E225" s="103"/>
      <c r="F225" s="104"/>
      <c r="G225" s="104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>
      <c r="A226" s="103"/>
      <c r="B226" s="129"/>
      <c r="C226" s="103"/>
      <c r="D226" s="103"/>
      <c r="E226" s="103"/>
      <c r="F226" s="104"/>
      <c r="G226" s="104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>
      <c r="A227" s="103"/>
      <c r="B227" s="129"/>
      <c r="C227" s="103"/>
      <c r="D227" s="103"/>
      <c r="E227" s="103"/>
      <c r="F227" s="104"/>
      <c r="G227" s="104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>
      <c r="A228" s="103"/>
      <c r="B228" s="129"/>
      <c r="C228" s="103"/>
      <c r="D228" s="103"/>
      <c r="E228" s="103"/>
      <c r="F228" s="104"/>
      <c r="G228" s="104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>
      <c r="A229" s="103"/>
      <c r="B229" s="129"/>
      <c r="C229" s="103"/>
      <c r="D229" s="103"/>
      <c r="E229" s="103"/>
      <c r="F229" s="104"/>
      <c r="G229" s="104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>
      <c r="A230" s="103"/>
      <c r="B230" s="129"/>
      <c r="C230" s="103"/>
      <c r="D230" s="103"/>
      <c r="E230" s="103"/>
      <c r="F230" s="104"/>
      <c r="G230" s="104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>
      <c r="A231" s="103"/>
      <c r="B231" s="129"/>
      <c r="C231" s="103"/>
      <c r="D231" s="103"/>
      <c r="E231" s="103"/>
      <c r="F231" s="104"/>
      <c r="G231" s="104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>
      <c r="A232" s="103"/>
      <c r="B232" s="129"/>
      <c r="C232" s="103"/>
      <c r="D232" s="103"/>
      <c r="E232" s="103"/>
      <c r="F232" s="104"/>
      <c r="G232" s="104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>
      <c r="A233" s="103"/>
      <c r="B233" s="129"/>
      <c r="C233" s="103"/>
      <c r="D233" s="103"/>
      <c r="E233" s="103"/>
      <c r="F233" s="104"/>
      <c r="G233" s="104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>
      <c r="A234" s="103"/>
      <c r="B234" s="129"/>
      <c r="C234" s="103"/>
      <c r="D234" s="103"/>
      <c r="E234" s="103"/>
      <c r="F234" s="104"/>
      <c r="G234" s="104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>
      <c r="A235" s="103"/>
      <c r="B235" s="129"/>
      <c r="C235" s="103"/>
      <c r="D235" s="103"/>
      <c r="E235" s="103"/>
      <c r="F235" s="104"/>
      <c r="G235" s="104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>
      <c r="A236" s="103"/>
      <c r="B236" s="129"/>
      <c r="C236" s="103"/>
      <c r="D236" s="103"/>
      <c r="E236" s="103"/>
      <c r="F236" s="104"/>
      <c r="G236" s="104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>
      <c r="A237" s="103"/>
      <c r="B237" s="129"/>
      <c r="C237" s="103"/>
      <c r="D237" s="103"/>
      <c r="E237" s="103"/>
      <c r="F237" s="104"/>
      <c r="G237" s="104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>
      <c r="A238" s="103"/>
      <c r="B238" s="129"/>
      <c r="C238" s="103"/>
      <c r="D238" s="103"/>
      <c r="E238" s="103"/>
      <c r="F238" s="104"/>
      <c r="G238" s="104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>
      <c r="A239" s="103"/>
      <c r="B239" s="129"/>
      <c r="C239" s="103"/>
      <c r="D239" s="103"/>
      <c r="E239" s="103"/>
      <c r="F239" s="104"/>
      <c r="G239" s="104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>
      <c r="A240" s="103"/>
      <c r="B240" s="129"/>
      <c r="C240" s="103"/>
      <c r="D240" s="103"/>
      <c r="E240" s="103"/>
      <c r="F240" s="104"/>
      <c r="G240" s="104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>
      <c r="A241" s="103"/>
      <c r="B241" s="129"/>
      <c r="C241" s="103"/>
      <c r="D241" s="103"/>
      <c r="E241" s="103"/>
      <c r="F241" s="104"/>
      <c r="G241" s="104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>
      <c r="A242" s="103"/>
      <c r="B242" s="129"/>
      <c r="C242" s="103"/>
      <c r="D242" s="103"/>
      <c r="E242" s="103"/>
      <c r="F242" s="104"/>
      <c r="G242" s="104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>
      <c r="A243" s="103"/>
      <c r="B243" s="129"/>
      <c r="C243" s="103"/>
      <c r="D243" s="103"/>
      <c r="E243" s="103"/>
      <c r="F243" s="104"/>
      <c r="G243" s="104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>
      <c r="A244" s="103"/>
      <c r="B244" s="129"/>
      <c r="C244" s="103"/>
      <c r="D244" s="103"/>
      <c r="E244" s="103"/>
      <c r="F244" s="104"/>
      <c r="G244" s="104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>
      <c r="A245" s="103"/>
      <c r="B245" s="129"/>
      <c r="C245" s="103"/>
      <c r="D245" s="103"/>
      <c r="E245" s="103"/>
      <c r="F245" s="104"/>
      <c r="G245" s="104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>
      <c r="A246" s="103"/>
      <c r="B246" s="129"/>
      <c r="C246" s="103"/>
      <c r="D246" s="103"/>
      <c r="E246" s="103"/>
      <c r="F246" s="104"/>
      <c r="G246" s="104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>
      <c r="A247" s="103"/>
      <c r="B247" s="129"/>
      <c r="C247" s="103"/>
      <c r="D247" s="103"/>
      <c r="E247" s="103"/>
      <c r="F247" s="104"/>
      <c r="G247" s="104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>
      <c r="A248" s="103"/>
      <c r="B248" s="129"/>
      <c r="C248" s="103"/>
      <c r="D248" s="103"/>
      <c r="E248" s="103"/>
      <c r="F248" s="104"/>
      <c r="G248" s="104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>
      <c r="A249" s="103"/>
      <c r="B249" s="129"/>
      <c r="C249" s="103"/>
      <c r="D249" s="103"/>
      <c r="E249" s="103"/>
      <c r="F249" s="104"/>
      <c r="G249" s="104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>
      <c r="A250" s="103"/>
      <c r="B250" s="129"/>
      <c r="C250" s="103"/>
      <c r="D250" s="103"/>
      <c r="E250" s="103"/>
      <c r="F250" s="104"/>
      <c r="G250" s="104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>
      <c r="A251" s="103"/>
      <c r="B251" s="129"/>
      <c r="C251" s="103"/>
      <c r="D251" s="103"/>
      <c r="E251" s="103"/>
      <c r="F251" s="104"/>
      <c r="G251" s="104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>
      <c r="A252" s="103"/>
      <c r="B252" s="129"/>
      <c r="C252" s="103"/>
      <c r="D252" s="103"/>
      <c r="E252" s="103"/>
      <c r="F252" s="104"/>
      <c r="G252" s="104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>
      <c r="A253" s="103"/>
      <c r="B253" s="129"/>
      <c r="C253" s="103"/>
      <c r="D253" s="103"/>
      <c r="E253" s="103"/>
      <c r="F253" s="104"/>
      <c r="G253" s="104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>
      <c r="A254" s="103"/>
      <c r="B254" s="129"/>
      <c r="C254" s="103"/>
      <c r="D254" s="103"/>
      <c r="E254" s="103"/>
      <c r="F254" s="104"/>
      <c r="G254" s="104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>
      <c r="A255" s="103"/>
      <c r="B255" s="129"/>
      <c r="C255" s="103"/>
      <c r="D255" s="103"/>
      <c r="E255" s="103"/>
      <c r="F255" s="104"/>
      <c r="G255" s="104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>
      <c r="A256" s="103"/>
      <c r="B256" s="129"/>
      <c r="C256" s="103"/>
      <c r="D256" s="103"/>
      <c r="E256" s="103"/>
      <c r="F256" s="104"/>
      <c r="G256" s="104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>
      <c r="A257" s="103"/>
      <c r="B257" s="129"/>
      <c r="C257" s="103"/>
      <c r="D257" s="103"/>
      <c r="E257" s="103"/>
      <c r="F257" s="104"/>
      <c r="G257" s="104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>
      <c r="A258" s="103"/>
      <c r="B258" s="129"/>
      <c r="C258" s="103"/>
      <c r="D258" s="103"/>
      <c r="E258" s="103"/>
      <c r="F258" s="104"/>
      <c r="G258" s="104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>
      <c r="A259" s="103"/>
      <c r="B259" s="129"/>
      <c r="C259" s="103"/>
      <c r="D259" s="103"/>
      <c r="E259" s="103"/>
      <c r="F259" s="104"/>
      <c r="G259" s="104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>
      <c r="A260" s="103"/>
      <c r="B260" s="129"/>
      <c r="C260" s="103"/>
      <c r="D260" s="103"/>
      <c r="E260" s="103"/>
      <c r="F260" s="104"/>
      <c r="G260" s="104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>
      <c r="A261" s="103"/>
      <c r="B261" s="129"/>
      <c r="C261" s="103"/>
      <c r="D261" s="103"/>
      <c r="E261" s="103"/>
      <c r="F261" s="104"/>
      <c r="G261" s="104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>
      <c r="A262" s="103"/>
      <c r="B262" s="129"/>
      <c r="C262" s="103"/>
      <c r="D262" s="103"/>
      <c r="E262" s="103"/>
      <c r="F262" s="104"/>
      <c r="G262" s="104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>
      <c r="A263" s="103"/>
      <c r="B263" s="129"/>
      <c r="C263" s="103"/>
      <c r="D263" s="103"/>
      <c r="E263" s="103"/>
      <c r="F263" s="104"/>
      <c r="G263" s="104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>
      <c r="A264" s="103"/>
      <c r="B264" s="129"/>
      <c r="C264" s="103"/>
      <c r="D264" s="103"/>
      <c r="E264" s="103"/>
      <c r="F264" s="104"/>
      <c r="G264" s="104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>
      <c r="A265" s="103"/>
      <c r="B265" s="129"/>
      <c r="C265" s="103"/>
      <c r="D265" s="103"/>
      <c r="E265" s="103"/>
      <c r="F265" s="104"/>
      <c r="G265" s="104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>
      <c r="A266" s="103"/>
      <c r="B266" s="129"/>
      <c r="C266" s="103"/>
      <c r="D266" s="103"/>
      <c r="E266" s="103"/>
      <c r="F266" s="104"/>
      <c r="G266" s="104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>
      <c r="A267" s="103"/>
      <c r="B267" s="129"/>
      <c r="C267" s="103"/>
      <c r="D267" s="103"/>
      <c r="E267" s="103"/>
      <c r="F267" s="104"/>
      <c r="G267" s="104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>
      <c r="A268" s="103"/>
      <c r="B268" s="129"/>
      <c r="C268" s="103"/>
      <c r="D268" s="103"/>
      <c r="E268" s="103"/>
      <c r="F268" s="104"/>
      <c r="G268" s="104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>
      <c r="A269" s="103"/>
      <c r="B269" s="129"/>
      <c r="C269" s="103"/>
      <c r="D269" s="103"/>
      <c r="E269" s="103"/>
      <c r="F269" s="104"/>
      <c r="G269" s="104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>
      <c r="A270" s="103"/>
      <c r="B270" s="129"/>
      <c r="C270" s="103"/>
      <c r="D270" s="103"/>
      <c r="E270" s="103"/>
      <c r="F270" s="104"/>
      <c r="G270" s="104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>
      <c r="A271" s="103"/>
      <c r="B271" s="129"/>
      <c r="C271" s="103"/>
      <c r="D271" s="103"/>
      <c r="E271" s="103"/>
      <c r="F271" s="104"/>
      <c r="G271" s="104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>
      <c r="A272" s="103"/>
      <c r="B272" s="129"/>
      <c r="C272" s="103"/>
      <c r="D272" s="103"/>
      <c r="E272" s="103"/>
      <c r="F272" s="104"/>
      <c r="G272" s="104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>
      <c r="A273" s="103"/>
      <c r="B273" s="129"/>
      <c r="C273" s="103"/>
      <c r="D273" s="103"/>
      <c r="E273" s="103"/>
      <c r="F273" s="104"/>
      <c r="G273" s="104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>
      <c r="A274" s="103"/>
      <c r="B274" s="129"/>
      <c r="C274" s="103"/>
      <c r="D274" s="103"/>
      <c r="E274" s="103"/>
      <c r="F274" s="104"/>
      <c r="G274" s="104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>
      <c r="A275" s="103"/>
      <c r="B275" s="129"/>
      <c r="C275" s="103"/>
      <c r="D275" s="103"/>
      <c r="E275" s="103"/>
      <c r="F275" s="104"/>
      <c r="G275" s="104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>
      <c r="A276" s="103"/>
      <c r="B276" s="129"/>
      <c r="C276" s="103"/>
      <c r="D276" s="103"/>
      <c r="E276" s="103"/>
      <c r="F276" s="104"/>
      <c r="G276" s="104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>
      <c r="A277" s="103"/>
      <c r="B277" s="129"/>
      <c r="C277" s="103"/>
      <c r="D277" s="103"/>
      <c r="E277" s="103"/>
      <c r="F277" s="104"/>
      <c r="G277" s="104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>
      <c r="A278" s="103"/>
      <c r="B278" s="129"/>
      <c r="C278" s="103"/>
      <c r="D278" s="103"/>
      <c r="E278" s="103"/>
      <c r="F278" s="104"/>
      <c r="G278" s="104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>
      <c r="A279" s="103"/>
      <c r="B279" s="129"/>
      <c r="C279" s="103"/>
      <c r="D279" s="103"/>
      <c r="E279" s="103"/>
      <c r="F279" s="104"/>
      <c r="G279" s="104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>
      <c r="A280" s="103"/>
      <c r="B280" s="129"/>
      <c r="C280" s="103"/>
      <c r="D280" s="103"/>
      <c r="E280" s="103"/>
      <c r="F280" s="104"/>
      <c r="G280" s="104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>
      <c r="A281" s="103"/>
      <c r="B281" s="129"/>
      <c r="C281" s="103"/>
      <c r="D281" s="103"/>
      <c r="E281" s="103"/>
      <c r="F281" s="104"/>
      <c r="G281" s="104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>
      <c r="A282" s="103"/>
      <c r="B282" s="129"/>
      <c r="C282" s="103"/>
      <c r="D282" s="103"/>
      <c r="E282" s="103"/>
      <c r="F282" s="104"/>
      <c r="G282" s="104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>
      <c r="A283" s="103"/>
      <c r="B283" s="129"/>
      <c r="C283" s="103"/>
      <c r="D283" s="103"/>
      <c r="E283" s="103"/>
      <c r="F283" s="104"/>
      <c r="G283" s="104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>
      <c r="A284" s="103"/>
      <c r="B284" s="129"/>
      <c r="C284" s="103"/>
      <c r="D284" s="103"/>
      <c r="E284" s="103"/>
      <c r="F284" s="104"/>
      <c r="G284" s="104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>
      <c r="A285" s="103"/>
      <c r="B285" s="129"/>
      <c r="C285" s="103"/>
      <c r="D285" s="103"/>
      <c r="E285" s="103"/>
      <c r="F285" s="104"/>
      <c r="G285" s="104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>
      <c r="A286" s="103"/>
      <c r="B286" s="129"/>
      <c r="C286" s="103"/>
      <c r="D286" s="103"/>
      <c r="E286" s="103"/>
      <c r="F286" s="104"/>
      <c r="G286" s="104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>
      <c r="A287" s="103"/>
      <c r="B287" s="129"/>
      <c r="C287" s="103"/>
      <c r="D287" s="103"/>
      <c r="E287" s="103"/>
      <c r="F287" s="104"/>
      <c r="G287" s="104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>
      <c r="A288" s="103"/>
      <c r="B288" s="129"/>
      <c r="C288" s="103"/>
      <c r="D288" s="103"/>
      <c r="E288" s="103"/>
      <c r="F288" s="104"/>
      <c r="G288" s="104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>
      <c r="A289" s="103"/>
      <c r="B289" s="129"/>
      <c r="C289" s="103"/>
      <c r="D289" s="103"/>
      <c r="E289" s="103"/>
      <c r="F289" s="104"/>
      <c r="G289" s="104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>
      <c r="A290" s="103"/>
      <c r="B290" s="129"/>
      <c r="C290" s="103"/>
      <c r="D290" s="103"/>
      <c r="E290" s="103"/>
      <c r="F290" s="104"/>
      <c r="G290" s="104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>
      <c r="A291" s="103"/>
      <c r="B291" s="129"/>
      <c r="C291" s="103"/>
      <c r="D291" s="103"/>
      <c r="E291" s="103"/>
      <c r="F291" s="104"/>
      <c r="G291" s="104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>
      <c r="A292" s="103"/>
      <c r="B292" s="129"/>
      <c r="C292" s="103"/>
      <c r="D292" s="103"/>
      <c r="E292" s="103"/>
      <c r="F292" s="104"/>
      <c r="G292" s="104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>
      <c r="A293" s="103"/>
      <c r="B293" s="129"/>
      <c r="C293" s="103"/>
      <c r="D293" s="103"/>
      <c r="E293" s="103"/>
      <c r="F293" s="104"/>
      <c r="G293" s="104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>
      <c r="A294" s="103"/>
      <c r="B294" s="129"/>
      <c r="C294" s="103"/>
      <c r="D294" s="103"/>
      <c r="E294" s="103"/>
      <c r="F294" s="104"/>
      <c r="G294" s="104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>
      <c r="A295" s="103"/>
      <c r="B295" s="129"/>
      <c r="C295" s="103"/>
      <c r="D295" s="103"/>
      <c r="E295" s="103"/>
      <c r="F295" s="104"/>
      <c r="G295" s="104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>
      <c r="A296" s="103"/>
      <c r="B296" s="129"/>
      <c r="C296" s="103"/>
      <c r="D296" s="103"/>
      <c r="E296" s="103"/>
      <c r="F296" s="104"/>
      <c r="G296" s="104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>
      <c r="A297" s="103"/>
      <c r="B297" s="129"/>
      <c r="C297" s="103"/>
      <c r="D297" s="103"/>
      <c r="E297" s="103"/>
      <c r="F297" s="104"/>
      <c r="G297" s="104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>
      <c r="A298" s="103"/>
      <c r="B298" s="129"/>
      <c r="C298" s="103"/>
      <c r="D298" s="103"/>
      <c r="E298" s="103"/>
      <c r="F298" s="104"/>
      <c r="G298" s="104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>
      <c r="A299" s="103"/>
      <c r="B299" s="129"/>
      <c r="C299" s="103"/>
      <c r="D299" s="103"/>
      <c r="E299" s="103"/>
      <c r="F299" s="104"/>
      <c r="G299" s="104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>
      <c r="A300" s="103"/>
      <c r="B300" s="129"/>
      <c r="C300" s="103"/>
      <c r="D300" s="103"/>
      <c r="E300" s="103"/>
      <c r="F300" s="104"/>
      <c r="G300" s="104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>
      <c r="A301" s="103"/>
      <c r="B301" s="129"/>
      <c r="C301" s="103"/>
      <c r="D301" s="103"/>
      <c r="E301" s="103"/>
      <c r="F301" s="104"/>
      <c r="G301" s="104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>
      <c r="A302" s="103"/>
      <c r="B302" s="129"/>
      <c r="C302" s="103"/>
      <c r="D302" s="103"/>
      <c r="E302" s="103"/>
      <c r="F302" s="104"/>
      <c r="G302" s="104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>
      <c r="A303" s="103"/>
      <c r="B303" s="129"/>
      <c r="C303" s="103"/>
      <c r="D303" s="103"/>
      <c r="E303" s="103"/>
      <c r="F303" s="104"/>
      <c r="G303" s="104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>
      <c r="A304" s="103"/>
      <c r="B304" s="129"/>
      <c r="C304" s="103"/>
      <c r="D304" s="103"/>
      <c r="E304" s="103"/>
      <c r="F304" s="104"/>
      <c r="G304" s="104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>
      <c r="A305" s="103"/>
      <c r="B305" s="129"/>
      <c r="C305" s="103"/>
      <c r="D305" s="103"/>
      <c r="E305" s="103"/>
      <c r="F305" s="104"/>
      <c r="G305" s="104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>
      <c r="A306" s="103"/>
      <c r="B306" s="129"/>
      <c r="C306" s="103"/>
      <c r="D306" s="103"/>
      <c r="E306" s="103"/>
      <c r="F306" s="104"/>
      <c r="G306" s="104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>
      <c r="A307" s="103"/>
      <c r="B307" s="129"/>
      <c r="C307" s="103"/>
      <c r="D307" s="103"/>
      <c r="E307" s="103"/>
      <c r="F307" s="104"/>
      <c r="G307" s="104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>
      <c r="A308" s="103"/>
      <c r="B308" s="129"/>
      <c r="C308" s="103"/>
      <c r="D308" s="103"/>
      <c r="E308" s="103"/>
      <c r="F308" s="104"/>
      <c r="G308" s="104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>
      <c r="A309" s="103"/>
      <c r="B309" s="129"/>
      <c r="C309" s="103"/>
      <c r="D309" s="103"/>
      <c r="E309" s="103"/>
      <c r="F309" s="104"/>
      <c r="G309" s="104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>
      <c r="A310" s="103"/>
      <c r="B310" s="129"/>
      <c r="C310" s="103"/>
      <c r="D310" s="103"/>
      <c r="E310" s="103"/>
      <c r="F310" s="104"/>
      <c r="G310" s="104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>
      <c r="A311" s="103"/>
      <c r="B311" s="129"/>
      <c r="C311" s="103"/>
      <c r="D311" s="103"/>
      <c r="E311" s="103"/>
      <c r="F311" s="104"/>
      <c r="G311" s="104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>
      <c r="A312" s="103"/>
      <c r="B312" s="129"/>
      <c r="C312" s="103"/>
      <c r="D312" s="103"/>
      <c r="E312" s="103"/>
      <c r="F312" s="104"/>
      <c r="G312" s="104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>
      <c r="A313" s="103"/>
      <c r="B313" s="129"/>
      <c r="C313" s="103"/>
      <c r="D313" s="103"/>
      <c r="E313" s="103"/>
      <c r="F313" s="104"/>
      <c r="G313" s="104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>
      <c r="A314" s="103"/>
      <c r="B314" s="129"/>
      <c r="C314" s="103"/>
      <c r="D314" s="103"/>
      <c r="E314" s="103"/>
      <c r="F314" s="104"/>
      <c r="G314" s="104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>
      <c r="A315" s="103"/>
      <c r="B315" s="129"/>
      <c r="C315" s="103"/>
      <c r="D315" s="103"/>
      <c r="E315" s="103"/>
      <c r="F315" s="104"/>
      <c r="G315" s="104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>
      <c r="A316" s="103"/>
      <c r="B316" s="129"/>
      <c r="C316" s="103"/>
      <c r="D316" s="103"/>
      <c r="E316" s="103"/>
      <c r="F316" s="104"/>
      <c r="G316" s="104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>
      <c r="A317" s="103"/>
      <c r="B317" s="129"/>
      <c r="C317" s="103"/>
      <c r="D317" s="103"/>
      <c r="E317" s="103"/>
      <c r="F317" s="104"/>
      <c r="G317" s="104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>
      <c r="A318" s="103"/>
      <c r="B318" s="129"/>
      <c r="C318" s="103"/>
      <c r="D318" s="103"/>
      <c r="E318" s="103"/>
      <c r="F318" s="104"/>
      <c r="G318" s="104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>
      <c r="A319" s="103"/>
      <c r="B319" s="129"/>
      <c r="C319" s="103"/>
      <c r="D319" s="103"/>
      <c r="E319" s="103"/>
      <c r="F319" s="104"/>
      <c r="G319" s="104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>
      <c r="A320" s="103"/>
      <c r="B320" s="129"/>
      <c r="C320" s="103"/>
      <c r="D320" s="103"/>
      <c r="E320" s="103"/>
      <c r="F320" s="104"/>
      <c r="G320" s="104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>
      <c r="A321" s="103"/>
      <c r="B321" s="129"/>
      <c r="C321" s="103"/>
      <c r="D321" s="103"/>
      <c r="E321" s="103"/>
      <c r="F321" s="104"/>
      <c r="G321" s="104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>
      <c r="A322" s="103"/>
      <c r="B322" s="129"/>
      <c r="C322" s="103"/>
      <c r="D322" s="103"/>
      <c r="E322" s="103"/>
      <c r="F322" s="104"/>
      <c r="G322" s="104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>
      <c r="A323" s="103"/>
      <c r="B323" s="129"/>
      <c r="C323" s="103"/>
      <c r="D323" s="103"/>
      <c r="E323" s="103"/>
      <c r="F323" s="104"/>
      <c r="G323" s="104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>
      <c r="A324" s="103"/>
      <c r="B324" s="129"/>
      <c r="C324" s="103"/>
      <c r="D324" s="103"/>
      <c r="E324" s="103"/>
      <c r="F324" s="104"/>
      <c r="G324" s="104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>
      <c r="A325" s="103"/>
      <c r="B325" s="129"/>
      <c r="C325" s="103"/>
      <c r="D325" s="103"/>
      <c r="E325" s="103"/>
      <c r="F325" s="104"/>
      <c r="G325" s="104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>
      <c r="A326" s="103"/>
      <c r="B326" s="129"/>
      <c r="C326" s="103"/>
      <c r="D326" s="103"/>
      <c r="E326" s="103"/>
      <c r="F326" s="104"/>
      <c r="G326" s="104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>
      <c r="A327" s="103"/>
      <c r="B327" s="129"/>
      <c r="C327" s="103"/>
      <c r="D327" s="103"/>
      <c r="E327" s="103"/>
      <c r="F327" s="104"/>
      <c r="G327" s="104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>
      <c r="A328" s="103"/>
      <c r="B328" s="129"/>
      <c r="C328" s="103"/>
      <c r="D328" s="103"/>
      <c r="E328" s="103"/>
      <c r="F328" s="104"/>
      <c r="G328" s="104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>
      <c r="A329" s="103"/>
      <c r="B329" s="129"/>
      <c r="C329" s="103"/>
      <c r="D329" s="103"/>
      <c r="E329" s="103"/>
      <c r="F329" s="104"/>
      <c r="G329" s="104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>
      <c r="A330" s="103"/>
      <c r="B330" s="129"/>
      <c r="C330" s="103"/>
      <c r="D330" s="103"/>
      <c r="E330" s="103"/>
      <c r="F330" s="104"/>
      <c r="G330" s="104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>
      <c r="A331" s="103"/>
      <c r="B331" s="129"/>
      <c r="C331" s="103"/>
      <c r="D331" s="103"/>
      <c r="E331" s="103"/>
      <c r="F331" s="104"/>
      <c r="G331" s="104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>
      <c r="A332" s="103"/>
      <c r="B332" s="129"/>
      <c r="C332" s="103"/>
      <c r="D332" s="103"/>
      <c r="E332" s="103"/>
      <c r="F332" s="104"/>
      <c r="G332" s="104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>
      <c r="A333" s="103"/>
      <c r="B333" s="129"/>
      <c r="C333" s="103"/>
      <c r="D333" s="103"/>
      <c r="E333" s="103"/>
      <c r="F333" s="104"/>
      <c r="G333" s="104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>
      <c r="A334" s="103"/>
      <c r="B334" s="129"/>
      <c r="C334" s="103"/>
      <c r="D334" s="103"/>
      <c r="E334" s="103"/>
      <c r="F334" s="104"/>
      <c r="G334" s="104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>
      <c r="A335" s="103"/>
      <c r="B335" s="129"/>
      <c r="C335" s="103"/>
      <c r="D335" s="103"/>
      <c r="E335" s="103"/>
      <c r="F335" s="104"/>
      <c r="G335" s="104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>
      <c r="A336" s="103"/>
      <c r="B336" s="129"/>
      <c r="C336" s="103"/>
      <c r="D336" s="103"/>
      <c r="E336" s="103"/>
      <c r="F336" s="104"/>
      <c r="G336" s="104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>
      <c r="A337" s="103"/>
      <c r="B337" s="129"/>
      <c r="C337" s="103"/>
      <c r="D337" s="103"/>
      <c r="E337" s="103"/>
      <c r="F337" s="104"/>
      <c r="G337" s="104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>
      <c r="A338" s="103"/>
      <c r="B338" s="129"/>
      <c r="C338" s="103"/>
      <c r="D338" s="103"/>
      <c r="E338" s="103"/>
      <c r="F338" s="104"/>
      <c r="G338" s="104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>
      <c r="A339" s="103"/>
      <c r="B339" s="129"/>
      <c r="C339" s="103"/>
      <c r="D339" s="103"/>
      <c r="E339" s="103"/>
      <c r="F339" s="104"/>
      <c r="G339" s="104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>
      <c r="A340" s="103"/>
      <c r="B340" s="129"/>
      <c r="C340" s="103"/>
      <c r="D340" s="103"/>
      <c r="E340" s="103"/>
      <c r="F340" s="104"/>
      <c r="G340" s="104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>
      <c r="A341" s="103"/>
      <c r="B341" s="129"/>
      <c r="C341" s="103"/>
      <c r="D341" s="103"/>
      <c r="E341" s="103"/>
      <c r="F341" s="104"/>
      <c r="G341" s="104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>
      <c r="A342" s="103"/>
      <c r="B342" s="129"/>
      <c r="C342" s="103"/>
      <c r="D342" s="103"/>
      <c r="E342" s="103"/>
      <c r="F342" s="104"/>
      <c r="G342" s="104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>
      <c r="A343" s="103"/>
      <c r="B343" s="129"/>
      <c r="C343" s="103"/>
      <c r="D343" s="103"/>
      <c r="E343" s="103"/>
      <c r="F343" s="104"/>
      <c r="G343" s="104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>
      <c r="A344" s="103"/>
      <c r="B344" s="129"/>
      <c r="C344" s="103"/>
      <c r="D344" s="103"/>
      <c r="E344" s="103"/>
      <c r="F344" s="104"/>
      <c r="G344" s="104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>
      <c r="A345" s="103"/>
      <c r="B345" s="129"/>
      <c r="C345" s="103"/>
      <c r="D345" s="103"/>
      <c r="E345" s="103"/>
      <c r="F345" s="104"/>
      <c r="G345" s="104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>
      <c r="A346" s="103"/>
      <c r="B346" s="129"/>
      <c r="C346" s="103"/>
      <c r="D346" s="103"/>
      <c r="E346" s="103"/>
      <c r="F346" s="104"/>
      <c r="G346" s="104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>
      <c r="A347" s="103"/>
      <c r="B347" s="129"/>
      <c r="C347" s="103"/>
      <c r="D347" s="103"/>
      <c r="E347" s="103"/>
      <c r="F347" s="104"/>
      <c r="G347" s="104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>
      <c r="A348" s="103"/>
      <c r="B348" s="129"/>
      <c r="C348" s="103"/>
      <c r="D348" s="103"/>
      <c r="E348" s="103"/>
      <c r="F348" s="104"/>
      <c r="G348" s="104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>
      <c r="A349" s="103"/>
      <c r="B349" s="129"/>
      <c r="C349" s="103"/>
      <c r="D349" s="103"/>
      <c r="E349" s="103"/>
      <c r="F349" s="104"/>
      <c r="G349" s="104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>
      <c r="A350" s="103"/>
      <c r="B350" s="129"/>
      <c r="C350" s="103"/>
      <c r="D350" s="103"/>
      <c r="E350" s="103"/>
      <c r="F350" s="104"/>
      <c r="G350" s="104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>
      <c r="A351" s="103"/>
      <c r="B351" s="129"/>
      <c r="C351" s="103"/>
      <c r="D351" s="103"/>
      <c r="E351" s="103"/>
      <c r="F351" s="104"/>
      <c r="G351" s="104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>
      <c r="A352" s="103"/>
      <c r="B352" s="129"/>
      <c r="C352" s="103"/>
      <c r="D352" s="103"/>
      <c r="E352" s="103"/>
      <c r="F352" s="104"/>
      <c r="G352" s="104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>
      <c r="A353" s="103"/>
      <c r="B353" s="129"/>
      <c r="C353" s="103"/>
      <c r="D353" s="103"/>
      <c r="E353" s="103"/>
      <c r="F353" s="104"/>
      <c r="G353" s="104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>
      <c r="A354" s="103"/>
      <c r="B354" s="129"/>
      <c r="C354" s="103"/>
      <c r="D354" s="103"/>
      <c r="E354" s="103"/>
      <c r="F354" s="104"/>
      <c r="G354" s="104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>
      <c r="A355" s="103"/>
      <c r="B355" s="129"/>
      <c r="C355" s="103"/>
      <c r="D355" s="103"/>
      <c r="E355" s="103"/>
      <c r="F355" s="104"/>
      <c r="G355" s="104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>
      <c r="A356" s="103"/>
      <c r="B356" s="129"/>
      <c r="C356" s="103"/>
      <c r="D356" s="103"/>
      <c r="E356" s="103"/>
      <c r="F356" s="104"/>
      <c r="G356" s="104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>
      <c r="A357" s="103"/>
      <c r="B357" s="129"/>
      <c r="C357" s="103"/>
      <c r="D357" s="103"/>
      <c r="E357" s="103"/>
      <c r="F357" s="104"/>
      <c r="G357" s="104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>
      <c r="A358" s="103"/>
      <c r="B358" s="129"/>
      <c r="C358" s="103"/>
      <c r="D358" s="103"/>
      <c r="E358" s="103"/>
      <c r="F358" s="104"/>
      <c r="G358" s="104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>
      <c r="A359" s="103"/>
      <c r="B359" s="129"/>
      <c r="C359" s="103"/>
      <c r="D359" s="103"/>
      <c r="E359" s="103"/>
      <c r="F359" s="104"/>
      <c r="G359" s="104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>
      <c r="A360" s="103"/>
      <c r="B360" s="129"/>
      <c r="C360" s="103"/>
      <c r="D360" s="103"/>
      <c r="E360" s="103"/>
      <c r="F360" s="104"/>
      <c r="G360" s="104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>
      <c r="A361" s="103"/>
      <c r="B361" s="129"/>
      <c r="C361" s="103"/>
      <c r="D361" s="103"/>
      <c r="E361" s="103"/>
      <c r="F361" s="104"/>
      <c r="G361" s="104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>
      <c r="A362" s="103"/>
      <c r="B362" s="129"/>
      <c r="C362" s="103"/>
      <c r="D362" s="103"/>
      <c r="E362" s="103"/>
      <c r="F362" s="104"/>
      <c r="G362" s="104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>
      <c r="A363" s="103"/>
      <c r="B363" s="129"/>
      <c r="C363" s="103"/>
      <c r="D363" s="103"/>
      <c r="E363" s="103"/>
      <c r="F363" s="104"/>
      <c r="G363" s="104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>
      <c r="A364" s="103"/>
      <c r="B364" s="129"/>
      <c r="C364" s="103"/>
      <c r="D364" s="103"/>
      <c r="E364" s="103"/>
      <c r="F364" s="104"/>
      <c r="G364" s="104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>
      <c r="A365" s="103"/>
      <c r="B365" s="129"/>
      <c r="C365" s="103"/>
      <c r="D365" s="103"/>
      <c r="E365" s="103"/>
      <c r="F365" s="104"/>
      <c r="G365" s="104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>
      <c r="A366" s="103"/>
      <c r="B366" s="129"/>
      <c r="C366" s="103"/>
      <c r="D366" s="103"/>
      <c r="E366" s="103"/>
      <c r="F366" s="104"/>
      <c r="G366" s="104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>
      <c r="A367" s="103"/>
      <c r="B367" s="129"/>
      <c r="C367" s="103"/>
      <c r="D367" s="103"/>
      <c r="E367" s="103"/>
      <c r="F367" s="104"/>
      <c r="G367" s="104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>
      <c r="A368" s="103"/>
      <c r="B368" s="129"/>
      <c r="C368" s="103"/>
      <c r="D368" s="103"/>
      <c r="E368" s="103"/>
      <c r="F368" s="104"/>
      <c r="G368" s="104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>
      <c r="A369" s="103"/>
      <c r="B369" s="129"/>
      <c r="C369" s="103"/>
      <c r="D369" s="103"/>
      <c r="E369" s="103"/>
      <c r="F369" s="104"/>
      <c r="G369" s="104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>
      <c r="A370" s="103"/>
      <c r="B370" s="129"/>
      <c r="C370" s="103"/>
      <c r="D370" s="103"/>
      <c r="E370" s="103"/>
      <c r="F370" s="104"/>
      <c r="G370" s="104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>
      <c r="A371" s="103"/>
      <c r="B371" s="129"/>
      <c r="C371" s="103"/>
      <c r="D371" s="103"/>
      <c r="E371" s="103"/>
      <c r="F371" s="104"/>
      <c r="G371" s="104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>
      <c r="A372" s="103"/>
      <c r="B372" s="129"/>
      <c r="C372" s="103"/>
      <c r="D372" s="103"/>
      <c r="E372" s="103"/>
      <c r="F372" s="104"/>
      <c r="G372" s="104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>
      <c r="A373" s="103"/>
      <c r="B373" s="129"/>
      <c r="C373" s="103"/>
      <c r="D373" s="103"/>
      <c r="E373" s="103"/>
      <c r="F373" s="104"/>
      <c r="G373" s="104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>
      <c r="A374" s="103"/>
      <c r="B374" s="129"/>
      <c r="C374" s="103"/>
      <c r="D374" s="103"/>
      <c r="E374" s="103"/>
      <c r="F374" s="104"/>
      <c r="G374" s="104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>
      <c r="A375" s="103"/>
      <c r="B375" s="129"/>
      <c r="C375" s="103"/>
      <c r="D375" s="103"/>
      <c r="E375" s="103"/>
      <c r="F375" s="104"/>
      <c r="G375" s="104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>
      <c r="A376" s="103"/>
      <c r="B376" s="129"/>
      <c r="C376" s="103"/>
      <c r="D376" s="103"/>
      <c r="E376" s="103"/>
      <c r="F376" s="104"/>
      <c r="G376" s="104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>
      <c r="A377" s="103"/>
      <c r="B377" s="129"/>
      <c r="C377" s="103"/>
      <c r="D377" s="103"/>
      <c r="E377" s="103"/>
      <c r="F377" s="104"/>
      <c r="G377" s="104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>
      <c r="A378" s="103"/>
      <c r="B378" s="129"/>
      <c r="C378" s="103"/>
      <c r="D378" s="103"/>
      <c r="E378" s="103"/>
      <c r="F378" s="104"/>
      <c r="G378" s="104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>
      <c r="A379" s="103"/>
      <c r="B379" s="129"/>
      <c r="C379" s="103"/>
      <c r="D379" s="103"/>
      <c r="E379" s="103"/>
      <c r="F379" s="104"/>
      <c r="G379" s="104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>
      <c r="A380" s="103"/>
      <c r="B380" s="129"/>
      <c r="C380" s="103"/>
      <c r="D380" s="103"/>
      <c r="E380" s="103"/>
      <c r="F380" s="104"/>
      <c r="G380" s="104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>
      <c r="A381" s="103"/>
      <c r="B381" s="129"/>
      <c r="C381" s="103"/>
      <c r="D381" s="103"/>
      <c r="E381" s="103"/>
      <c r="F381" s="104"/>
      <c r="G381" s="104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>
      <c r="A382" s="103"/>
      <c r="B382" s="129"/>
      <c r="C382" s="103"/>
      <c r="D382" s="103"/>
      <c r="E382" s="103"/>
      <c r="F382" s="104"/>
      <c r="G382" s="104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>
      <c r="A383" s="103"/>
      <c r="B383" s="129"/>
      <c r="C383" s="103"/>
      <c r="D383" s="103"/>
      <c r="E383" s="103"/>
      <c r="F383" s="104"/>
      <c r="G383" s="104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>
      <c r="A384" s="103"/>
      <c r="B384" s="129"/>
      <c r="C384" s="103"/>
      <c r="D384" s="103"/>
      <c r="E384" s="103"/>
      <c r="F384" s="104"/>
      <c r="G384" s="104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>
      <c r="A385" s="103"/>
      <c r="B385" s="129"/>
      <c r="C385" s="103"/>
      <c r="D385" s="103"/>
      <c r="E385" s="103"/>
      <c r="F385" s="104"/>
      <c r="G385" s="104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>
      <c r="A386" s="103"/>
      <c r="B386" s="129"/>
      <c r="C386" s="103"/>
      <c r="D386" s="103"/>
      <c r="E386" s="103"/>
      <c r="F386" s="104"/>
      <c r="G386" s="104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>
      <c r="A387" s="103"/>
      <c r="B387" s="129"/>
      <c r="C387" s="103"/>
      <c r="D387" s="103"/>
      <c r="E387" s="103"/>
      <c r="F387" s="104"/>
      <c r="G387" s="104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>
      <c r="A388" s="103"/>
      <c r="B388" s="129"/>
      <c r="C388" s="103"/>
      <c r="D388" s="103"/>
      <c r="E388" s="103"/>
      <c r="F388" s="104"/>
      <c r="G388" s="104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>
      <c r="A389" s="103"/>
      <c r="B389" s="129"/>
      <c r="C389" s="103"/>
      <c r="D389" s="103"/>
      <c r="E389" s="103"/>
      <c r="F389" s="104"/>
      <c r="G389" s="104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>
      <c r="A390" s="103"/>
      <c r="B390" s="129"/>
      <c r="C390" s="103"/>
      <c r="D390" s="103"/>
      <c r="E390" s="103"/>
      <c r="F390" s="104"/>
      <c r="G390" s="104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>
      <c r="A391" s="103"/>
      <c r="B391" s="129"/>
      <c r="C391" s="103"/>
      <c r="D391" s="103"/>
      <c r="E391" s="103"/>
      <c r="F391" s="104"/>
      <c r="G391" s="104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>
      <c r="A392" s="103"/>
      <c r="B392" s="129"/>
      <c r="C392" s="103"/>
      <c r="D392" s="103"/>
      <c r="E392" s="103"/>
      <c r="F392" s="104"/>
      <c r="G392" s="104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>
      <c r="A393" s="103"/>
      <c r="B393" s="129"/>
      <c r="C393" s="103"/>
      <c r="D393" s="103"/>
      <c r="E393" s="103"/>
      <c r="F393" s="104"/>
      <c r="G393" s="104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>
      <c r="A394" s="103"/>
      <c r="B394" s="129"/>
      <c r="C394" s="103"/>
      <c r="D394" s="103"/>
      <c r="E394" s="103"/>
      <c r="F394" s="104"/>
      <c r="G394" s="104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>
      <c r="A395" s="103"/>
      <c r="B395" s="129"/>
      <c r="C395" s="103"/>
      <c r="D395" s="103"/>
      <c r="E395" s="103"/>
      <c r="F395" s="104"/>
      <c r="G395" s="104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>
      <c r="A396" s="103"/>
      <c r="B396" s="129"/>
      <c r="C396" s="103"/>
      <c r="D396" s="103"/>
      <c r="E396" s="103"/>
      <c r="F396" s="104"/>
      <c r="G396" s="104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>
      <c r="A397" s="103"/>
      <c r="B397" s="129"/>
      <c r="C397" s="103"/>
      <c r="D397" s="103"/>
      <c r="E397" s="103"/>
      <c r="F397" s="104"/>
      <c r="G397" s="104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>
      <c r="A398" s="103"/>
      <c r="B398" s="129"/>
      <c r="C398" s="103"/>
      <c r="D398" s="103"/>
      <c r="E398" s="103"/>
      <c r="F398" s="104"/>
      <c r="G398" s="104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>
      <c r="A399" s="103"/>
      <c r="B399" s="129"/>
      <c r="C399" s="103"/>
      <c r="D399" s="103"/>
      <c r="E399" s="103"/>
      <c r="F399" s="104"/>
      <c r="G399" s="104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>
      <c r="A400" s="103"/>
      <c r="B400" s="129"/>
      <c r="C400" s="103"/>
      <c r="D400" s="103"/>
      <c r="E400" s="103"/>
      <c r="F400" s="104"/>
      <c r="G400" s="104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>
      <c r="A401" s="103"/>
      <c r="B401" s="129"/>
      <c r="C401" s="103"/>
      <c r="D401" s="103"/>
      <c r="E401" s="103"/>
      <c r="F401" s="104"/>
      <c r="G401" s="104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>
      <c r="A402" s="103"/>
      <c r="B402" s="129"/>
      <c r="C402" s="103"/>
      <c r="D402" s="103"/>
      <c r="E402" s="103"/>
      <c r="F402" s="104"/>
      <c r="G402" s="104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>
      <c r="A403" s="103"/>
      <c r="B403" s="129"/>
      <c r="C403" s="103"/>
      <c r="D403" s="103"/>
      <c r="E403" s="103"/>
      <c r="F403" s="104"/>
      <c r="G403" s="104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>
      <c r="A404" s="103"/>
      <c r="B404" s="129"/>
      <c r="C404" s="103"/>
      <c r="D404" s="103"/>
      <c r="E404" s="103"/>
      <c r="F404" s="104"/>
      <c r="G404" s="104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>
      <c r="A405" s="103"/>
      <c r="B405" s="129"/>
      <c r="C405" s="103"/>
      <c r="D405" s="103"/>
      <c r="E405" s="103"/>
      <c r="F405" s="104"/>
      <c r="G405" s="104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>
      <c r="A406" s="103"/>
      <c r="B406" s="129"/>
      <c r="C406" s="103"/>
      <c r="D406" s="103"/>
      <c r="E406" s="103"/>
      <c r="F406" s="104"/>
      <c r="G406" s="104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>
      <c r="A407" s="103"/>
      <c r="B407" s="129"/>
      <c r="C407" s="103"/>
      <c r="D407" s="103"/>
      <c r="E407" s="103"/>
      <c r="F407" s="104"/>
      <c r="G407" s="104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>
      <c r="A408" s="103"/>
      <c r="B408" s="129"/>
      <c r="C408" s="103"/>
      <c r="D408" s="103"/>
      <c r="E408" s="103"/>
      <c r="F408" s="104"/>
      <c r="G408" s="104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>
      <c r="A409" s="103"/>
      <c r="B409" s="129"/>
      <c r="C409" s="103"/>
      <c r="D409" s="103"/>
      <c r="E409" s="103"/>
      <c r="F409" s="104"/>
      <c r="G409" s="104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>
      <c r="A410" s="103"/>
      <c r="B410" s="129"/>
      <c r="C410" s="103"/>
      <c r="D410" s="103"/>
      <c r="E410" s="103"/>
      <c r="F410" s="104"/>
      <c r="G410" s="104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>
      <c r="A411" s="103"/>
      <c r="B411" s="129"/>
      <c r="C411" s="103"/>
      <c r="D411" s="103"/>
      <c r="E411" s="103"/>
      <c r="F411" s="104"/>
      <c r="G411" s="104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>
      <c r="A412" s="103"/>
      <c r="B412" s="129"/>
      <c r="C412" s="103"/>
      <c r="D412" s="103"/>
      <c r="E412" s="103"/>
      <c r="F412" s="104"/>
      <c r="G412" s="104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>
      <c r="A413" s="103"/>
      <c r="B413" s="129"/>
      <c r="C413" s="103"/>
      <c r="D413" s="103"/>
      <c r="E413" s="103"/>
      <c r="F413" s="104"/>
      <c r="G413" s="104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>
      <c r="A414" s="103"/>
      <c r="B414" s="129"/>
      <c r="C414" s="103"/>
      <c r="D414" s="103"/>
      <c r="E414" s="103"/>
      <c r="F414" s="104"/>
      <c r="G414" s="104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>
      <c r="A415" s="103"/>
      <c r="B415" s="129"/>
      <c r="C415" s="103"/>
      <c r="D415" s="103"/>
      <c r="E415" s="103"/>
      <c r="F415" s="104"/>
      <c r="G415" s="104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>
      <c r="A416" s="103"/>
      <c r="B416" s="129"/>
      <c r="C416" s="103"/>
      <c r="D416" s="103"/>
      <c r="E416" s="103"/>
      <c r="F416" s="104"/>
      <c r="G416" s="104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>
      <c r="A417" s="103"/>
      <c r="B417" s="129"/>
      <c r="C417" s="103"/>
      <c r="D417" s="103"/>
      <c r="E417" s="103"/>
      <c r="F417" s="104"/>
      <c r="G417" s="104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>
      <c r="A418" s="103"/>
      <c r="B418" s="129"/>
      <c r="C418" s="103"/>
      <c r="D418" s="103"/>
      <c r="E418" s="103"/>
      <c r="F418" s="104"/>
      <c r="G418" s="104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>
      <c r="A419" s="103"/>
      <c r="B419" s="129"/>
      <c r="C419" s="103"/>
      <c r="D419" s="103"/>
      <c r="E419" s="103"/>
      <c r="F419" s="104"/>
      <c r="G419" s="104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>
      <c r="A420" s="103"/>
      <c r="B420" s="129"/>
      <c r="C420" s="103"/>
      <c r="D420" s="103"/>
      <c r="E420" s="103"/>
      <c r="F420" s="104"/>
      <c r="G420" s="104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>
      <c r="A421" s="103"/>
      <c r="B421" s="129"/>
      <c r="C421" s="103"/>
      <c r="D421" s="103"/>
      <c r="E421" s="103"/>
      <c r="F421" s="104"/>
      <c r="G421" s="104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>
      <c r="A422" s="103"/>
      <c r="B422" s="129"/>
      <c r="C422" s="103"/>
      <c r="D422" s="103"/>
      <c r="E422" s="103"/>
      <c r="F422" s="104"/>
      <c r="G422" s="104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>
      <c r="A423" s="103"/>
      <c r="B423" s="129"/>
      <c r="C423" s="103"/>
      <c r="D423" s="103"/>
      <c r="E423" s="103"/>
      <c r="F423" s="104"/>
      <c r="G423" s="104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>
      <c r="A424" s="103"/>
      <c r="B424" s="129"/>
      <c r="C424" s="103"/>
      <c r="D424" s="103"/>
      <c r="E424" s="103"/>
      <c r="F424" s="104"/>
      <c r="G424" s="104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>
      <c r="A425" s="103"/>
      <c r="B425" s="129"/>
      <c r="C425" s="103"/>
      <c r="D425" s="103"/>
      <c r="E425" s="103"/>
      <c r="F425" s="104"/>
      <c r="G425" s="104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>
      <c r="A426" s="103"/>
      <c r="B426" s="129"/>
      <c r="C426" s="103"/>
      <c r="D426" s="103"/>
      <c r="E426" s="103"/>
      <c r="F426" s="104"/>
      <c r="G426" s="104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>
      <c r="A427" s="103"/>
      <c r="B427" s="129"/>
      <c r="C427" s="103"/>
      <c r="D427" s="103"/>
      <c r="E427" s="103"/>
      <c r="F427" s="104"/>
      <c r="G427" s="104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>
      <c r="A428" s="103"/>
      <c r="B428" s="129"/>
      <c r="C428" s="103"/>
      <c r="D428" s="103"/>
      <c r="E428" s="103"/>
      <c r="F428" s="104"/>
      <c r="G428" s="104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>
      <c r="A429" s="103"/>
      <c r="B429" s="129"/>
      <c r="C429" s="103"/>
      <c r="D429" s="103"/>
      <c r="E429" s="103"/>
      <c r="F429" s="104"/>
      <c r="G429" s="104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>
      <c r="A430" s="103"/>
      <c r="B430" s="129"/>
      <c r="C430" s="103"/>
      <c r="D430" s="103"/>
      <c r="E430" s="103"/>
      <c r="F430" s="104"/>
      <c r="G430" s="104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>
      <c r="A431" s="103"/>
      <c r="B431" s="129"/>
      <c r="C431" s="103"/>
      <c r="D431" s="103"/>
      <c r="E431" s="103"/>
      <c r="F431" s="104"/>
      <c r="G431" s="104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>
      <c r="A432" s="103"/>
      <c r="B432" s="129"/>
      <c r="C432" s="103"/>
      <c r="D432" s="103"/>
      <c r="E432" s="103"/>
      <c r="F432" s="104"/>
      <c r="G432" s="104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>
      <c r="A433" s="103"/>
      <c r="B433" s="129"/>
      <c r="C433" s="103"/>
      <c r="D433" s="103"/>
      <c r="E433" s="103"/>
      <c r="F433" s="104"/>
      <c r="G433" s="104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>
      <c r="A434" s="103"/>
      <c r="B434" s="129"/>
      <c r="C434" s="103"/>
      <c r="D434" s="103"/>
      <c r="E434" s="103"/>
      <c r="F434" s="104"/>
      <c r="G434" s="104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>
      <c r="A435" s="103"/>
      <c r="B435" s="129"/>
      <c r="C435" s="103"/>
      <c r="D435" s="103"/>
      <c r="E435" s="103"/>
      <c r="F435" s="104"/>
      <c r="G435" s="104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>
      <c r="A436" s="103"/>
      <c r="B436" s="129"/>
      <c r="C436" s="103"/>
      <c r="D436" s="103"/>
      <c r="E436" s="103"/>
      <c r="F436" s="104"/>
      <c r="G436" s="104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>
      <c r="A437" s="103"/>
      <c r="B437" s="129"/>
      <c r="C437" s="103"/>
      <c r="D437" s="103"/>
      <c r="E437" s="103"/>
      <c r="F437" s="104"/>
      <c r="G437" s="104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>
      <c r="A438" s="103"/>
      <c r="B438" s="129"/>
      <c r="C438" s="103"/>
      <c r="D438" s="103"/>
      <c r="E438" s="103"/>
      <c r="F438" s="104"/>
      <c r="G438" s="104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>
      <c r="A439" s="103"/>
      <c r="B439" s="129"/>
      <c r="C439" s="103"/>
      <c r="D439" s="103"/>
      <c r="E439" s="103"/>
      <c r="F439" s="104"/>
      <c r="G439" s="104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>
      <c r="A440" s="103"/>
      <c r="B440" s="129"/>
      <c r="C440" s="103"/>
      <c r="D440" s="103"/>
      <c r="E440" s="103"/>
      <c r="F440" s="104"/>
      <c r="G440" s="104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>
      <c r="A441" s="103"/>
      <c r="B441" s="129"/>
      <c r="C441" s="103"/>
      <c r="D441" s="103"/>
      <c r="E441" s="103"/>
      <c r="F441" s="104"/>
      <c r="G441" s="104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>
      <c r="A442" s="103"/>
      <c r="B442" s="129"/>
      <c r="C442" s="103"/>
      <c r="D442" s="103"/>
      <c r="E442" s="103"/>
      <c r="F442" s="104"/>
      <c r="G442" s="104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>
      <c r="A443" s="103"/>
      <c r="B443" s="129"/>
      <c r="C443" s="103"/>
      <c r="D443" s="103"/>
      <c r="E443" s="103"/>
      <c r="F443" s="104"/>
      <c r="G443" s="104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>
      <c r="A444" s="103"/>
      <c r="B444" s="129"/>
      <c r="C444" s="103"/>
      <c r="D444" s="103"/>
      <c r="E444" s="103"/>
      <c r="F444" s="104"/>
      <c r="G444" s="104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>
      <c r="A445" s="103"/>
      <c r="B445" s="129"/>
      <c r="C445" s="103"/>
      <c r="D445" s="103"/>
      <c r="E445" s="103"/>
      <c r="F445" s="104"/>
      <c r="G445" s="104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>
      <c r="A446" s="103"/>
      <c r="B446" s="129"/>
      <c r="C446" s="103"/>
      <c r="D446" s="103"/>
      <c r="E446" s="103"/>
      <c r="F446" s="104"/>
      <c r="G446" s="104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>
      <c r="A447" s="103"/>
      <c r="B447" s="129"/>
      <c r="C447" s="103"/>
      <c r="D447" s="103"/>
      <c r="E447" s="103"/>
      <c r="F447" s="104"/>
      <c r="G447" s="104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>
      <c r="A448" s="103"/>
      <c r="B448" s="129"/>
      <c r="C448" s="103"/>
      <c r="D448" s="103"/>
      <c r="E448" s="103"/>
      <c r="F448" s="104"/>
      <c r="G448" s="104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>
      <c r="A449" s="103"/>
      <c r="B449" s="129"/>
      <c r="C449" s="103"/>
      <c r="D449" s="103"/>
      <c r="E449" s="103"/>
      <c r="F449" s="104"/>
      <c r="G449" s="104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>
      <c r="A450" s="103"/>
      <c r="B450" s="129"/>
      <c r="C450" s="103"/>
      <c r="D450" s="103"/>
      <c r="E450" s="103"/>
      <c r="F450" s="104"/>
      <c r="G450" s="104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>
      <c r="A451" s="103"/>
      <c r="B451" s="129"/>
      <c r="C451" s="103"/>
      <c r="D451" s="103"/>
      <c r="E451" s="103"/>
      <c r="F451" s="104"/>
      <c r="G451" s="104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>
      <c r="A452" s="103"/>
      <c r="B452" s="129"/>
      <c r="C452" s="103"/>
      <c r="D452" s="103"/>
      <c r="E452" s="103"/>
      <c r="F452" s="104"/>
      <c r="G452" s="104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>
      <c r="A453" s="103"/>
      <c r="B453" s="129"/>
      <c r="C453" s="103"/>
      <c r="D453" s="103"/>
      <c r="E453" s="103"/>
      <c r="F453" s="104"/>
      <c r="G453" s="104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>
      <c r="A454" s="103"/>
      <c r="B454" s="129"/>
      <c r="C454" s="103"/>
      <c r="D454" s="103"/>
      <c r="E454" s="103"/>
      <c r="F454" s="104"/>
      <c r="G454" s="104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>
      <c r="A455" s="103"/>
      <c r="B455" s="129"/>
      <c r="C455" s="103"/>
      <c r="D455" s="103"/>
      <c r="E455" s="103"/>
      <c r="F455" s="104"/>
      <c r="G455" s="104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>
      <c r="A456" s="103"/>
      <c r="B456" s="129"/>
      <c r="C456" s="103"/>
      <c r="D456" s="103"/>
      <c r="E456" s="103"/>
      <c r="F456" s="104"/>
      <c r="G456" s="104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>
      <c r="A457" s="103"/>
      <c r="B457" s="129"/>
      <c r="C457" s="103"/>
      <c r="D457" s="103"/>
      <c r="E457" s="103"/>
      <c r="F457" s="104"/>
      <c r="G457" s="104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>
      <c r="A458" s="103"/>
      <c r="B458" s="129"/>
      <c r="C458" s="103"/>
      <c r="D458" s="103"/>
      <c r="E458" s="103"/>
      <c r="F458" s="104"/>
      <c r="G458" s="104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>
      <c r="A459" s="103"/>
      <c r="B459" s="129"/>
      <c r="C459" s="103"/>
      <c r="D459" s="103"/>
      <c r="E459" s="103"/>
      <c r="F459" s="104"/>
      <c r="G459" s="104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>
      <c r="A460" s="103"/>
      <c r="B460" s="129"/>
      <c r="C460" s="103"/>
      <c r="D460" s="103"/>
      <c r="E460" s="103"/>
      <c r="F460" s="104"/>
      <c r="G460" s="104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>
      <c r="A461" s="103"/>
      <c r="B461" s="129"/>
      <c r="C461" s="103"/>
      <c r="D461" s="103"/>
      <c r="E461" s="103"/>
      <c r="F461" s="104"/>
      <c r="G461" s="104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>
      <c r="A462" s="103"/>
      <c r="B462" s="129"/>
      <c r="C462" s="103"/>
      <c r="D462" s="103"/>
      <c r="E462" s="103"/>
      <c r="F462" s="104"/>
      <c r="G462" s="104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>
      <c r="A463" s="103"/>
      <c r="B463" s="129"/>
      <c r="C463" s="103"/>
      <c r="D463" s="103"/>
      <c r="E463" s="103"/>
      <c r="F463" s="104"/>
      <c r="G463" s="104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>
      <c r="A464" s="103"/>
      <c r="B464" s="129"/>
      <c r="C464" s="103"/>
      <c r="D464" s="103"/>
      <c r="E464" s="103"/>
      <c r="F464" s="104"/>
      <c r="G464" s="104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>
      <c r="A465" s="103"/>
      <c r="B465" s="129"/>
      <c r="C465" s="103"/>
      <c r="D465" s="103"/>
      <c r="E465" s="103"/>
      <c r="F465" s="104"/>
      <c r="G465" s="104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>
      <c r="A466" s="103"/>
      <c r="B466" s="129"/>
      <c r="C466" s="103"/>
      <c r="D466" s="103"/>
      <c r="E466" s="103"/>
      <c r="F466" s="104"/>
      <c r="G466" s="104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>
      <c r="A467" s="103"/>
      <c r="B467" s="129"/>
      <c r="C467" s="103"/>
      <c r="D467" s="103"/>
      <c r="E467" s="103"/>
      <c r="F467" s="104"/>
      <c r="G467" s="104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>
      <c r="A468" s="103"/>
      <c r="B468" s="129"/>
      <c r="C468" s="103"/>
      <c r="D468" s="103"/>
      <c r="E468" s="103"/>
      <c r="F468" s="104"/>
      <c r="G468" s="104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>
      <c r="A469" s="103"/>
      <c r="B469" s="129"/>
      <c r="C469" s="103"/>
      <c r="D469" s="103"/>
      <c r="E469" s="103"/>
      <c r="F469" s="104"/>
      <c r="G469" s="104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>
      <c r="A470" s="103"/>
      <c r="B470" s="129"/>
      <c r="C470" s="103"/>
      <c r="D470" s="103"/>
      <c r="E470" s="103"/>
      <c r="F470" s="104"/>
      <c r="G470" s="104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>
      <c r="A471" s="103"/>
      <c r="B471" s="129"/>
      <c r="C471" s="103"/>
      <c r="D471" s="103"/>
      <c r="E471" s="103"/>
      <c r="F471" s="104"/>
      <c r="G471" s="104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>
      <c r="A472" s="103"/>
      <c r="B472" s="129"/>
      <c r="C472" s="103"/>
      <c r="D472" s="103"/>
      <c r="E472" s="103"/>
      <c r="F472" s="104"/>
      <c r="G472" s="104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>
      <c r="A473" s="103"/>
      <c r="B473" s="129"/>
      <c r="C473" s="103"/>
      <c r="D473" s="103"/>
      <c r="E473" s="103"/>
      <c r="F473" s="104"/>
      <c r="G473" s="104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>
      <c r="A474" s="103"/>
      <c r="B474" s="129"/>
      <c r="C474" s="103"/>
      <c r="D474" s="103"/>
      <c r="E474" s="103"/>
      <c r="F474" s="104"/>
      <c r="G474" s="104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>
      <c r="A475" s="103"/>
      <c r="B475" s="129"/>
      <c r="C475" s="103"/>
      <c r="D475" s="103"/>
      <c r="E475" s="103"/>
      <c r="F475" s="104"/>
      <c r="G475" s="104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>
      <c r="A476" s="103"/>
      <c r="B476" s="129"/>
      <c r="C476" s="103"/>
      <c r="D476" s="103"/>
      <c r="E476" s="103"/>
      <c r="F476" s="104"/>
      <c r="G476" s="104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>
      <c r="A477" s="103"/>
      <c r="B477" s="129"/>
      <c r="C477" s="103"/>
      <c r="D477" s="103"/>
      <c r="E477" s="103"/>
      <c r="F477" s="104"/>
      <c r="G477" s="104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>
      <c r="A478" s="103"/>
      <c r="B478" s="129"/>
      <c r="C478" s="103"/>
      <c r="D478" s="103"/>
      <c r="E478" s="103"/>
      <c r="F478" s="104"/>
      <c r="G478" s="104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>
      <c r="A479" s="103"/>
      <c r="B479" s="129"/>
      <c r="C479" s="103"/>
      <c r="D479" s="103"/>
      <c r="E479" s="103"/>
      <c r="F479" s="104"/>
      <c r="G479" s="104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>
      <c r="A480" s="103"/>
      <c r="B480" s="129"/>
      <c r="C480" s="103"/>
      <c r="D480" s="103"/>
      <c r="E480" s="103"/>
      <c r="F480" s="104"/>
      <c r="G480" s="104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>
      <c r="A481" s="103"/>
      <c r="B481" s="129"/>
      <c r="C481" s="103"/>
      <c r="D481" s="103"/>
      <c r="E481" s="103"/>
      <c r="F481" s="104"/>
      <c r="G481" s="104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>
      <c r="A482" s="103"/>
      <c r="B482" s="129"/>
      <c r="C482" s="103"/>
      <c r="D482" s="103"/>
      <c r="E482" s="103"/>
      <c r="F482" s="104"/>
      <c r="G482" s="104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>
      <c r="A483" s="103"/>
      <c r="B483" s="129"/>
      <c r="C483" s="103"/>
      <c r="D483" s="103"/>
      <c r="E483" s="103"/>
      <c r="F483" s="104"/>
      <c r="G483" s="104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>
      <c r="A484" s="103"/>
      <c r="B484" s="129"/>
      <c r="C484" s="103"/>
      <c r="D484" s="103"/>
      <c r="E484" s="103"/>
      <c r="F484" s="104"/>
      <c r="G484" s="104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>
      <c r="A485" s="103"/>
      <c r="B485" s="129"/>
      <c r="C485" s="103"/>
      <c r="D485" s="103"/>
      <c r="E485" s="103"/>
      <c r="F485" s="104"/>
      <c r="G485" s="104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>
      <c r="A486" s="103"/>
      <c r="B486" s="129"/>
      <c r="C486" s="103"/>
      <c r="D486" s="103"/>
      <c r="E486" s="103"/>
      <c r="F486" s="104"/>
      <c r="G486" s="104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>
      <c r="A487" s="103"/>
      <c r="B487" s="129"/>
      <c r="C487" s="103"/>
      <c r="D487" s="103"/>
      <c r="E487" s="103"/>
      <c r="F487" s="104"/>
      <c r="G487" s="104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>
      <c r="A488" s="103"/>
      <c r="B488" s="129"/>
      <c r="C488" s="103"/>
      <c r="D488" s="103"/>
      <c r="E488" s="103"/>
      <c r="F488" s="104"/>
      <c r="G488" s="104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>
      <c r="A489" s="103"/>
      <c r="B489" s="129"/>
      <c r="C489" s="103"/>
      <c r="D489" s="103"/>
      <c r="E489" s="103"/>
      <c r="F489" s="104"/>
      <c r="G489" s="104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>
      <c r="A490" s="103"/>
      <c r="B490" s="129"/>
      <c r="C490" s="103"/>
      <c r="D490" s="103"/>
      <c r="E490" s="103"/>
      <c r="F490" s="104"/>
      <c r="G490" s="104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>
      <c r="A491" s="103"/>
      <c r="B491" s="129"/>
      <c r="C491" s="103"/>
      <c r="D491" s="103"/>
      <c r="E491" s="103"/>
      <c r="F491" s="104"/>
      <c r="G491" s="104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>
      <c r="A492" s="103"/>
      <c r="B492" s="129"/>
      <c r="C492" s="103"/>
      <c r="D492" s="103"/>
      <c r="E492" s="103"/>
      <c r="F492" s="104"/>
      <c r="G492" s="104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>
      <c r="A493" s="103"/>
      <c r="B493" s="129"/>
      <c r="C493" s="103"/>
      <c r="D493" s="103"/>
      <c r="E493" s="103"/>
      <c r="F493" s="104"/>
      <c r="G493" s="104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>
      <c r="A494" s="103"/>
      <c r="B494" s="129"/>
      <c r="C494" s="103"/>
      <c r="D494" s="103"/>
      <c r="E494" s="103"/>
      <c r="F494" s="104"/>
      <c r="G494" s="104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>
      <c r="A495" s="103"/>
      <c r="B495" s="129"/>
      <c r="C495" s="103"/>
      <c r="D495" s="103"/>
      <c r="E495" s="103"/>
      <c r="F495" s="104"/>
      <c r="G495" s="104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>
      <c r="A496" s="103"/>
      <c r="B496" s="129"/>
      <c r="C496" s="103"/>
      <c r="D496" s="103"/>
      <c r="E496" s="103"/>
      <c r="F496" s="104"/>
      <c r="G496" s="104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>
      <c r="A497" s="103"/>
      <c r="B497" s="129"/>
      <c r="C497" s="103"/>
      <c r="D497" s="103"/>
      <c r="E497" s="103"/>
      <c r="F497" s="104"/>
      <c r="G497" s="104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>
      <c r="A498" s="103"/>
      <c r="B498" s="129"/>
      <c r="C498" s="103"/>
      <c r="D498" s="103"/>
      <c r="E498" s="103"/>
      <c r="F498" s="104"/>
      <c r="G498" s="104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>
      <c r="A499" s="103"/>
      <c r="B499" s="129"/>
      <c r="C499" s="103"/>
      <c r="D499" s="103"/>
      <c r="E499" s="103"/>
      <c r="F499" s="104"/>
      <c r="G499" s="104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>
      <c r="A500" s="103"/>
      <c r="B500" s="129"/>
      <c r="C500" s="103"/>
      <c r="D500" s="103"/>
      <c r="E500" s="103"/>
      <c r="F500" s="104"/>
      <c r="G500" s="104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>
      <c r="A501" s="103"/>
      <c r="B501" s="129"/>
      <c r="C501" s="103"/>
      <c r="D501" s="103"/>
      <c r="E501" s="103"/>
      <c r="F501" s="104"/>
      <c r="G501" s="104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>
      <c r="A502" s="103"/>
      <c r="B502" s="129"/>
      <c r="C502" s="103"/>
      <c r="D502" s="103"/>
      <c r="E502" s="103"/>
      <c r="F502" s="104"/>
      <c r="G502" s="104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>
      <c r="A503" s="103"/>
      <c r="B503" s="129"/>
      <c r="C503" s="103"/>
      <c r="D503" s="103"/>
      <c r="E503" s="103"/>
      <c r="F503" s="104"/>
      <c r="G503" s="104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>
      <c r="A504" s="103"/>
      <c r="B504" s="129"/>
      <c r="C504" s="103"/>
      <c r="D504" s="103"/>
      <c r="E504" s="103"/>
      <c r="F504" s="104"/>
      <c r="G504" s="104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>
      <c r="A505" s="103"/>
      <c r="B505" s="129"/>
      <c r="C505" s="103"/>
      <c r="D505" s="103"/>
      <c r="E505" s="103"/>
      <c r="F505" s="104"/>
      <c r="G505" s="104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>
      <c r="A506" s="103"/>
      <c r="B506" s="129"/>
      <c r="C506" s="103"/>
      <c r="D506" s="103"/>
      <c r="E506" s="103"/>
      <c r="F506" s="104"/>
      <c r="G506" s="104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>
      <c r="A507" s="103"/>
      <c r="B507" s="129"/>
      <c r="C507" s="103"/>
      <c r="D507" s="103"/>
      <c r="E507" s="103"/>
      <c r="F507" s="104"/>
      <c r="G507" s="104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>
      <c r="A508" s="103"/>
      <c r="B508" s="129"/>
      <c r="C508" s="103"/>
      <c r="D508" s="103"/>
      <c r="E508" s="103"/>
      <c r="F508" s="104"/>
      <c r="G508" s="104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>
      <c r="A509" s="103"/>
      <c r="B509" s="129"/>
      <c r="C509" s="103"/>
      <c r="D509" s="103"/>
      <c r="E509" s="103"/>
      <c r="F509" s="104"/>
      <c r="G509" s="104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>
      <c r="A510" s="103"/>
      <c r="B510" s="129"/>
      <c r="C510" s="103"/>
      <c r="D510" s="103"/>
      <c r="E510" s="103"/>
      <c r="F510" s="104"/>
      <c r="G510" s="104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>
      <c r="A511" s="103"/>
      <c r="B511" s="129"/>
      <c r="C511" s="103"/>
      <c r="D511" s="103"/>
      <c r="E511" s="103"/>
      <c r="F511" s="104"/>
      <c r="G511" s="104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>
      <c r="A512" s="103"/>
      <c r="B512" s="129"/>
      <c r="C512" s="103"/>
      <c r="D512" s="103"/>
      <c r="E512" s="103"/>
      <c r="F512" s="104"/>
      <c r="G512" s="104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>
      <c r="A513" s="103"/>
      <c r="B513" s="129"/>
      <c r="C513" s="103"/>
      <c r="D513" s="103"/>
      <c r="E513" s="103"/>
      <c r="F513" s="104"/>
      <c r="G513" s="104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>
      <c r="A514" s="103"/>
      <c r="B514" s="129"/>
      <c r="C514" s="103"/>
      <c r="D514" s="103"/>
      <c r="E514" s="103"/>
      <c r="F514" s="104"/>
      <c r="G514" s="104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>
      <c r="A515" s="103"/>
      <c r="B515" s="129"/>
      <c r="C515" s="103"/>
      <c r="D515" s="103"/>
      <c r="E515" s="103"/>
      <c r="F515" s="104"/>
      <c r="G515" s="104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>
      <c r="A516" s="103"/>
      <c r="B516" s="129"/>
      <c r="C516" s="103"/>
      <c r="D516" s="103"/>
      <c r="E516" s="103"/>
      <c r="F516" s="104"/>
      <c r="G516" s="104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>
      <c r="A517" s="103"/>
      <c r="B517" s="129"/>
      <c r="C517" s="103"/>
      <c r="D517" s="103"/>
      <c r="E517" s="103"/>
      <c r="F517" s="104"/>
      <c r="G517" s="104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>
      <c r="A518" s="103"/>
      <c r="B518" s="129"/>
      <c r="C518" s="103"/>
      <c r="D518" s="103"/>
      <c r="E518" s="103"/>
      <c r="F518" s="104"/>
      <c r="G518" s="104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>
      <c r="A519" s="103"/>
      <c r="B519" s="129"/>
      <c r="C519" s="103"/>
      <c r="D519" s="103"/>
      <c r="E519" s="103"/>
      <c r="F519" s="104"/>
      <c r="G519" s="104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>
      <c r="A520" s="103"/>
      <c r="B520" s="129"/>
      <c r="C520" s="103"/>
      <c r="D520" s="103"/>
      <c r="E520" s="103"/>
      <c r="F520" s="104"/>
      <c r="G520" s="104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>
      <c r="A521" s="103"/>
      <c r="B521" s="129"/>
      <c r="C521" s="103"/>
      <c r="D521" s="103"/>
      <c r="E521" s="103"/>
      <c r="F521" s="104"/>
      <c r="G521" s="104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>
      <c r="A522" s="103"/>
      <c r="B522" s="129"/>
      <c r="C522" s="103"/>
      <c r="D522" s="103"/>
      <c r="E522" s="103"/>
      <c r="F522" s="104"/>
      <c r="G522" s="104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>
      <c r="A523" s="103"/>
      <c r="B523" s="129"/>
      <c r="C523" s="103"/>
      <c r="D523" s="103"/>
      <c r="E523" s="103"/>
      <c r="F523" s="104"/>
      <c r="G523" s="104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>
      <c r="A524" s="103"/>
      <c r="B524" s="129"/>
      <c r="C524" s="103"/>
      <c r="D524" s="103"/>
      <c r="E524" s="103"/>
      <c r="F524" s="104"/>
      <c r="G524" s="104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>
      <c r="A525" s="103"/>
      <c r="B525" s="129"/>
      <c r="C525" s="103"/>
      <c r="D525" s="103"/>
      <c r="E525" s="103"/>
      <c r="F525" s="104"/>
      <c r="G525" s="104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>
      <c r="A526" s="103"/>
      <c r="B526" s="129"/>
      <c r="C526" s="103"/>
      <c r="D526" s="103"/>
      <c r="E526" s="103"/>
      <c r="F526" s="104"/>
      <c r="G526" s="104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>
      <c r="A527" s="103"/>
      <c r="B527" s="129"/>
      <c r="C527" s="103"/>
      <c r="D527" s="103"/>
      <c r="E527" s="103"/>
      <c r="F527" s="104"/>
      <c r="G527" s="104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>
      <c r="A528" s="103"/>
      <c r="B528" s="129"/>
      <c r="C528" s="103"/>
      <c r="D528" s="103"/>
      <c r="E528" s="103"/>
      <c r="F528" s="104"/>
      <c r="G528" s="104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>
      <c r="A529" s="103"/>
      <c r="B529" s="129"/>
      <c r="C529" s="103"/>
      <c r="D529" s="103"/>
      <c r="E529" s="103"/>
      <c r="F529" s="104"/>
      <c r="G529" s="104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>
      <c r="A530" s="103"/>
      <c r="B530" s="129"/>
      <c r="C530" s="103"/>
      <c r="D530" s="103"/>
      <c r="E530" s="103"/>
      <c r="F530" s="104"/>
      <c r="G530" s="104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>
      <c r="A531" s="103"/>
      <c r="B531" s="129"/>
      <c r="C531" s="103"/>
      <c r="D531" s="103"/>
      <c r="E531" s="103"/>
      <c r="F531" s="104"/>
      <c r="G531" s="104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>
      <c r="A532" s="103"/>
      <c r="B532" s="129"/>
      <c r="C532" s="103"/>
      <c r="D532" s="103"/>
      <c r="E532" s="103"/>
      <c r="F532" s="104"/>
      <c r="G532" s="104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>
      <c r="A533" s="103"/>
      <c r="B533" s="129"/>
      <c r="C533" s="103"/>
      <c r="D533" s="103"/>
      <c r="E533" s="103"/>
      <c r="F533" s="104"/>
      <c r="G533" s="104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>
      <c r="A534" s="103"/>
      <c r="B534" s="129"/>
      <c r="C534" s="103"/>
      <c r="D534" s="103"/>
      <c r="E534" s="103"/>
      <c r="F534" s="104"/>
      <c r="G534" s="104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>
      <c r="A535" s="103"/>
      <c r="B535" s="129"/>
      <c r="C535" s="103"/>
      <c r="D535" s="103"/>
      <c r="E535" s="103"/>
      <c r="F535" s="104"/>
      <c r="G535" s="104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>
      <c r="A536" s="103"/>
      <c r="B536" s="129"/>
      <c r="C536" s="103"/>
      <c r="D536" s="103"/>
      <c r="E536" s="103"/>
      <c r="F536" s="104"/>
      <c r="G536" s="104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>
      <c r="A537" s="103"/>
      <c r="B537" s="129"/>
      <c r="C537" s="103"/>
      <c r="D537" s="103"/>
      <c r="E537" s="103"/>
      <c r="F537" s="104"/>
      <c r="G537" s="104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>
      <c r="A538" s="103"/>
      <c r="B538" s="129"/>
      <c r="C538" s="103"/>
      <c r="D538" s="103"/>
      <c r="E538" s="103"/>
      <c r="F538" s="104"/>
      <c r="G538" s="104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>
      <c r="A539" s="103"/>
      <c r="B539" s="129"/>
      <c r="C539" s="103"/>
      <c r="D539" s="103"/>
      <c r="E539" s="103"/>
      <c r="F539" s="104"/>
      <c r="G539" s="104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>
      <c r="A540" s="103"/>
      <c r="B540" s="129"/>
      <c r="C540" s="103"/>
      <c r="D540" s="103"/>
      <c r="E540" s="103"/>
      <c r="F540" s="104"/>
      <c r="G540" s="104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>
      <c r="A541" s="103"/>
      <c r="B541" s="129"/>
      <c r="C541" s="103"/>
      <c r="D541" s="103"/>
      <c r="E541" s="103"/>
      <c r="F541" s="104"/>
      <c r="G541" s="104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>
      <c r="A542" s="103"/>
      <c r="B542" s="129"/>
      <c r="C542" s="103"/>
      <c r="D542" s="103"/>
      <c r="E542" s="103"/>
      <c r="F542" s="104"/>
      <c r="G542" s="104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>
      <c r="A543" s="103"/>
      <c r="B543" s="129"/>
      <c r="C543" s="103"/>
      <c r="D543" s="103"/>
      <c r="E543" s="103"/>
      <c r="F543" s="104"/>
      <c r="G543" s="104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>
      <c r="A544" s="103"/>
      <c r="B544" s="129"/>
      <c r="C544" s="103"/>
      <c r="D544" s="103"/>
      <c r="E544" s="103"/>
      <c r="F544" s="104"/>
      <c r="G544" s="104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>
      <c r="A545" s="103"/>
      <c r="B545" s="129"/>
      <c r="C545" s="103"/>
      <c r="D545" s="103"/>
      <c r="E545" s="103"/>
      <c r="F545" s="104"/>
      <c r="G545" s="104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>
      <c r="A546" s="103"/>
      <c r="B546" s="129"/>
      <c r="C546" s="103"/>
      <c r="D546" s="103"/>
      <c r="E546" s="103"/>
      <c r="F546" s="104"/>
      <c r="G546" s="104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>
      <c r="A547" s="103"/>
      <c r="B547" s="129"/>
      <c r="C547" s="103"/>
      <c r="D547" s="103"/>
      <c r="E547" s="103"/>
      <c r="F547" s="104"/>
      <c r="G547" s="104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>
      <c r="A548" s="103"/>
      <c r="B548" s="129"/>
      <c r="C548" s="103"/>
      <c r="D548" s="103"/>
      <c r="E548" s="103"/>
      <c r="F548" s="104"/>
      <c r="G548" s="104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>
      <c r="A549" s="103"/>
      <c r="B549" s="129"/>
      <c r="C549" s="103"/>
      <c r="D549" s="103"/>
      <c r="E549" s="103"/>
      <c r="F549" s="104"/>
      <c r="G549" s="104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>
      <c r="A550" s="103"/>
      <c r="B550" s="129"/>
      <c r="C550" s="103"/>
      <c r="D550" s="103"/>
      <c r="E550" s="103"/>
      <c r="F550" s="104"/>
      <c r="G550" s="104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>
      <c r="A551" s="103"/>
      <c r="B551" s="129"/>
      <c r="C551" s="103"/>
      <c r="D551" s="103"/>
      <c r="E551" s="103"/>
      <c r="F551" s="104"/>
      <c r="G551" s="104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>
      <c r="A552" s="103"/>
      <c r="B552" s="129"/>
      <c r="C552" s="103"/>
      <c r="D552" s="103"/>
      <c r="E552" s="103"/>
      <c r="F552" s="104"/>
      <c r="G552" s="104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>
      <c r="A553" s="103"/>
      <c r="B553" s="129"/>
      <c r="C553" s="103"/>
      <c r="D553" s="103"/>
      <c r="E553" s="103"/>
      <c r="F553" s="104"/>
      <c r="G553" s="104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>
      <c r="A554" s="103"/>
      <c r="B554" s="129"/>
      <c r="C554" s="103"/>
      <c r="D554" s="103"/>
      <c r="E554" s="103"/>
      <c r="F554" s="104"/>
      <c r="G554" s="104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>
      <c r="A555" s="103"/>
      <c r="B555" s="129"/>
      <c r="C555" s="103"/>
      <c r="D555" s="103"/>
      <c r="E555" s="103"/>
      <c r="F555" s="104"/>
      <c r="G555" s="104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>
      <c r="A556" s="103"/>
      <c r="B556" s="129"/>
      <c r="C556" s="103"/>
      <c r="D556" s="103"/>
      <c r="E556" s="103"/>
      <c r="F556" s="104"/>
      <c r="G556" s="104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>
      <c r="A557" s="103"/>
      <c r="B557" s="129"/>
      <c r="C557" s="103"/>
      <c r="D557" s="103"/>
      <c r="E557" s="103"/>
      <c r="F557" s="104"/>
      <c r="G557" s="104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>
      <c r="A558" s="103"/>
      <c r="B558" s="129"/>
      <c r="C558" s="103"/>
      <c r="D558" s="103"/>
      <c r="E558" s="103"/>
      <c r="F558" s="104"/>
      <c r="G558" s="104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>
      <c r="A559" s="103"/>
      <c r="B559" s="129"/>
      <c r="C559" s="103"/>
      <c r="D559" s="103"/>
      <c r="E559" s="103"/>
      <c r="F559" s="104"/>
      <c r="G559" s="104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>
      <c r="A560" s="103"/>
      <c r="B560" s="129"/>
      <c r="C560" s="103"/>
      <c r="D560" s="103"/>
      <c r="E560" s="103"/>
      <c r="F560" s="104"/>
      <c r="G560" s="104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>
      <c r="A561" s="103"/>
      <c r="B561" s="129"/>
      <c r="C561" s="103"/>
      <c r="D561" s="103"/>
      <c r="E561" s="103"/>
      <c r="F561" s="104"/>
      <c r="G561" s="104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>
      <c r="A562" s="103"/>
      <c r="B562" s="129"/>
      <c r="C562" s="103"/>
      <c r="D562" s="103"/>
      <c r="E562" s="103"/>
      <c r="F562" s="104"/>
      <c r="G562" s="104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>
      <c r="A563" s="103"/>
      <c r="B563" s="129"/>
      <c r="C563" s="103"/>
      <c r="D563" s="103"/>
      <c r="E563" s="103"/>
      <c r="F563" s="104"/>
      <c r="G563" s="104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>
      <c r="A564" s="103"/>
      <c r="B564" s="129"/>
      <c r="C564" s="103"/>
      <c r="D564" s="103"/>
      <c r="E564" s="103"/>
      <c r="F564" s="104"/>
      <c r="G564" s="104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>
      <c r="A565" s="103"/>
      <c r="B565" s="129"/>
      <c r="C565" s="103"/>
      <c r="D565" s="103"/>
      <c r="E565" s="103"/>
      <c r="F565" s="104"/>
      <c r="G565" s="104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>
      <c r="A566" s="103"/>
      <c r="B566" s="129"/>
      <c r="C566" s="103"/>
      <c r="D566" s="103"/>
      <c r="E566" s="103"/>
      <c r="F566" s="104"/>
      <c r="G566" s="104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>
      <c r="A567" s="103"/>
      <c r="B567" s="129"/>
      <c r="C567" s="103"/>
      <c r="D567" s="103"/>
      <c r="E567" s="103"/>
      <c r="F567" s="104"/>
      <c r="G567" s="104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>
      <c r="A568" s="103"/>
      <c r="B568" s="129"/>
      <c r="C568" s="103"/>
      <c r="D568" s="103"/>
      <c r="E568" s="103"/>
      <c r="F568" s="104"/>
      <c r="G568" s="104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>
      <c r="A569" s="103"/>
      <c r="B569" s="129"/>
      <c r="C569" s="103"/>
      <c r="D569" s="103"/>
      <c r="E569" s="103"/>
      <c r="F569" s="104"/>
      <c r="G569" s="104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>
      <c r="A570" s="103"/>
      <c r="B570" s="129"/>
      <c r="C570" s="103"/>
      <c r="D570" s="103"/>
      <c r="E570" s="103"/>
      <c r="F570" s="104"/>
      <c r="G570" s="104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>
      <c r="A571" s="103"/>
      <c r="B571" s="129"/>
      <c r="C571" s="103"/>
      <c r="D571" s="103"/>
      <c r="E571" s="103"/>
      <c r="F571" s="104"/>
      <c r="G571" s="104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>
      <c r="A572" s="103"/>
      <c r="B572" s="129"/>
      <c r="C572" s="103"/>
      <c r="D572" s="103"/>
      <c r="E572" s="103"/>
      <c r="F572" s="104"/>
      <c r="G572" s="104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>
      <c r="A573" s="103"/>
      <c r="B573" s="129"/>
      <c r="C573" s="103"/>
      <c r="D573" s="103"/>
      <c r="E573" s="103"/>
      <c r="F573" s="104"/>
      <c r="G573" s="104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>
      <c r="A574" s="103"/>
      <c r="B574" s="129"/>
      <c r="C574" s="103"/>
      <c r="D574" s="103"/>
      <c r="E574" s="103"/>
      <c r="F574" s="104"/>
      <c r="G574" s="104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>
      <c r="A575" s="103"/>
      <c r="B575" s="129"/>
      <c r="C575" s="103"/>
      <c r="D575" s="103"/>
      <c r="E575" s="103"/>
      <c r="F575" s="104"/>
      <c r="G575" s="104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>
      <c r="A576" s="103"/>
      <c r="B576" s="129"/>
      <c r="C576" s="103"/>
      <c r="D576" s="103"/>
      <c r="E576" s="103"/>
      <c r="F576" s="104"/>
      <c r="G576" s="104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>
      <c r="A577" s="103"/>
      <c r="B577" s="129"/>
      <c r="C577" s="103"/>
      <c r="D577" s="103"/>
      <c r="E577" s="103"/>
      <c r="F577" s="104"/>
      <c r="G577" s="104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>
      <c r="A578" s="103"/>
      <c r="B578" s="129"/>
      <c r="C578" s="103"/>
      <c r="D578" s="103"/>
      <c r="E578" s="103"/>
      <c r="F578" s="104"/>
      <c r="G578" s="104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>
      <c r="A579" s="103"/>
      <c r="B579" s="129"/>
      <c r="C579" s="103"/>
      <c r="D579" s="103"/>
      <c r="E579" s="103"/>
      <c r="F579" s="104"/>
      <c r="G579" s="104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>
      <c r="A580" s="103"/>
      <c r="B580" s="129"/>
      <c r="C580" s="103"/>
      <c r="D580" s="103"/>
      <c r="E580" s="103"/>
      <c r="F580" s="104"/>
      <c r="G580" s="104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>
      <c r="A581" s="103"/>
      <c r="B581" s="129"/>
      <c r="C581" s="103"/>
      <c r="D581" s="103"/>
      <c r="E581" s="103"/>
      <c r="F581" s="104"/>
      <c r="G581" s="104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>
      <c r="A582" s="103"/>
      <c r="B582" s="129"/>
      <c r="C582" s="103"/>
      <c r="D582" s="103"/>
      <c r="E582" s="103"/>
      <c r="F582" s="104"/>
      <c r="G582" s="104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>
      <c r="A583" s="103"/>
      <c r="B583" s="129"/>
      <c r="C583" s="103"/>
      <c r="D583" s="103"/>
      <c r="E583" s="103"/>
      <c r="F583" s="104"/>
      <c r="G583" s="104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>
      <c r="A584" s="103"/>
      <c r="B584" s="129"/>
      <c r="C584" s="103"/>
      <c r="D584" s="103"/>
      <c r="E584" s="103"/>
      <c r="F584" s="104"/>
      <c r="G584" s="104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>
      <c r="A585" s="103"/>
      <c r="B585" s="129"/>
      <c r="C585" s="103"/>
      <c r="D585" s="103"/>
      <c r="E585" s="103"/>
      <c r="F585" s="104"/>
      <c r="G585" s="104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>
      <c r="A586" s="103"/>
      <c r="B586" s="129"/>
      <c r="C586" s="103"/>
      <c r="D586" s="103"/>
      <c r="E586" s="103"/>
      <c r="F586" s="104"/>
      <c r="G586" s="104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>
      <c r="A587" s="103"/>
      <c r="B587" s="129"/>
      <c r="C587" s="103"/>
      <c r="D587" s="103"/>
      <c r="E587" s="103"/>
      <c r="F587" s="104"/>
      <c r="G587" s="104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>
      <c r="A588" s="103"/>
      <c r="B588" s="129"/>
      <c r="C588" s="103"/>
      <c r="D588" s="103"/>
      <c r="E588" s="103"/>
      <c r="F588" s="104"/>
      <c r="G588" s="104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>
      <c r="A589" s="103"/>
      <c r="B589" s="129"/>
      <c r="C589" s="103"/>
      <c r="D589" s="103"/>
      <c r="E589" s="103"/>
      <c r="F589" s="104"/>
      <c r="G589" s="104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>
      <c r="A590" s="103"/>
      <c r="B590" s="129"/>
      <c r="C590" s="103"/>
      <c r="D590" s="103"/>
      <c r="E590" s="103"/>
      <c r="F590" s="104"/>
      <c r="G590" s="104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>
      <c r="A591" s="103"/>
      <c r="B591" s="129"/>
      <c r="C591" s="103"/>
      <c r="D591" s="103"/>
      <c r="E591" s="103"/>
      <c r="F591" s="104"/>
      <c r="G591" s="104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>
      <c r="A592" s="103"/>
      <c r="B592" s="129"/>
      <c r="C592" s="103"/>
      <c r="D592" s="103"/>
      <c r="E592" s="103"/>
      <c r="F592" s="104"/>
      <c r="G592" s="104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>
      <c r="A593" s="103"/>
      <c r="B593" s="129"/>
      <c r="C593" s="103"/>
      <c r="D593" s="103"/>
      <c r="E593" s="103"/>
      <c r="F593" s="104"/>
      <c r="G593" s="104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>
      <c r="A594" s="103"/>
      <c r="B594" s="129"/>
      <c r="C594" s="103"/>
      <c r="D594" s="103"/>
      <c r="E594" s="103"/>
      <c r="F594" s="104"/>
      <c r="G594" s="104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>
      <c r="A595" s="103"/>
      <c r="B595" s="129"/>
      <c r="C595" s="103"/>
      <c r="D595" s="103"/>
      <c r="E595" s="103"/>
      <c r="F595" s="104"/>
      <c r="G595" s="104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>
      <c r="A596" s="103"/>
      <c r="B596" s="129"/>
      <c r="C596" s="103"/>
      <c r="D596" s="103"/>
      <c r="E596" s="103"/>
      <c r="F596" s="104"/>
      <c r="G596" s="104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>
      <c r="A597" s="103"/>
      <c r="B597" s="129"/>
      <c r="C597" s="103"/>
      <c r="D597" s="103"/>
      <c r="E597" s="103"/>
      <c r="F597" s="104"/>
      <c r="G597" s="104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>
      <c r="A598" s="103"/>
      <c r="B598" s="129"/>
      <c r="C598" s="103"/>
      <c r="D598" s="103"/>
      <c r="E598" s="103"/>
      <c r="F598" s="104"/>
      <c r="G598" s="104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>
      <c r="A599" s="103"/>
      <c r="B599" s="129"/>
      <c r="C599" s="103"/>
      <c r="D599" s="103"/>
      <c r="E599" s="103"/>
      <c r="F599" s="104"/>
      <c r="G599" s="104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>
      <c r="A600" s="103"/>
      <c r="B600" s="129"/>
      <c r="C600" s="103"/>
      <c r="D600" s="103"/>
      <c r="E600" s="103"/>
      <c r="F600" s="104"/>
      <c r="G600" s="104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>
      <c r="A601" s="103"/>
      <c r="B601" s="129"/>
      <c r="C601" s="103"/>
      <c r="D601" s="103"/>
      <c r="E601" s="103"/>
      <c r="F601" s="104"/>
      <c r="G601" s="104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>
      <c r="A602" s="103"/>
      <c r="B602" s="129"/>
      <c r="C602" s="103"/>
      <c r="D602" s="103"/>
      <c r="E602" s="103"/>
      <c r="F602" s="104"/>
      <c r="G602" s="104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>
      <c r="A603" s="103"/>
      <c r="B603" s="129"/>
      <c r="C603" s="103"/>
      <c r="D603" s="103"/>
      <c r="E603" s="103"/>
      <c r="F603" s="104"/>
      <c r="G603" s="104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>
      <c r="A604" s="103"/>
      <c r="B604" s="129"/>
      <c r="C604" s="103"/>
      <c r="D604" s="103"/>
      <c r="E604" s="103"/>
      <c r="F604" s="104"/>
      <c r="G604" s="104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>
      <c r="A605" s="103"/>
      <c r="B605" s="129"/>
      <c r="C605" s="103"/>
      <c r="D605" s="103"/>
      <c r="E605" s="103"/>
      <c r="F605" s="104"/>
      <c r="G605" s="104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>
      <c r="A606" s="103"/>
      <c r="B606" s="129"/>
      <c r="C606" s="103"/>
      <c r="D606" s="103"/>
      <c r="E606" s="103"/>
      <c r="F606" s="104"/>
      <c r="G606" s="104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>
      <c r="A607" s="103"/>
      <c r="B607" s="129"/>
      <c r="C607" s="103"/>
      <c r="D607" s="103"/>
      <c r="E607" s="103"/>
      <c r="F607" s="104"/>
      <c r="G607" s="104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>
      <c r="A608" s="103"/>
      <c r="B608" s="129"/>
      <c r="C608" s="103"/>
      <c r="D608" s="103"/>
      <c r="E608" s="103"/>
      <c r="F608" s="104"/>
      <c r="G608" s="104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>
      <c r="A609" s="103"/>
      <c r="B609" s="129"/>
      <c r="C609" s="103"/>
      <c r="D609" s="103"/>
      <c r="E609" s="103"/>
      <c r="F609" s="104"/>
      <c r="G609" s="104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>
      <c r="A610" s="103"/>
      <c r="B610" s="129"/>
      <c r="C610" s="103"/>
      <c r="D610" s="103"/>
      <c r="E610" s="103"/>
      <c r="F610" s="104"/>
      <c r="G610" s="104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>
      <c r="A611" s="103"/>
      <c r="B611" s="129"/>
      <c r="C611" s="103"/>
      <c r="D611" s="103"/>
      <c r="E611" s="103"/>
      <c r="F611" s="104"/>
      <c r="G611" s="104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>
      <c r="A612" s="103"/>
      <c r="B612" s="129"/>
      <c r="C612" s="103"/>
      <c r="D612" s="103"/>
      <c r="E612" s="103"/>
      <c r="F612" s="104"/>
      <c r="G612" s="104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>
      <c r="A613" s="103"/>
      <c r="B613" s="129"/>
      <c r="C613" s="103"/>
      <c r="D613" s="103"/>
      <c r="E613" s="103"/>
      <c r="F613" s="104"/>
      <c r="G613" s="104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>
      <c r="A614" s="103"/>
      <c r="B614" s="129"/>
      <c r="C614" s="103"/>
      <c r="D614" s="103"/>
      <c r="E614" s="103"/>
      <c r="F614" s="104"/>
      <c r="G614" s="104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>
      <c r="A615" s="103"/>
      <c r="B615" s="129"/>
      <c r="C615" s="103"/>
      <c r="D615" s="103"/>
      <c r="E615" s="103"/>
      <c r="F615" s="104"/>
      <c r="G615" s="104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>
      <c r="A616" s="103"/>
      <c r="B616" s="129"/>
      <c r="C616" s="103"/>
      <c r="D616" s="103"/>
      <c r="E616" s="103"/>
      <c r="F616" s="104"/>
      <c r="G616" s="104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>
      <c r="A617" s="103"/>
      <c r="B617" s="129"/>
      <c r="C617" s="103"/>
      <c r="D617" s="103"/>
      <c r="E617" s="103"/>
      <c r="F617" s="104"/>
      <c r="G617" s="104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>
      <c r="A618" s="103"/>
      <c r="B618" s="129"/>
      <c r="C618" s="103"/>
      <c r="D618" s="103"/>
      <c r="E618" s="103"/>
      <c r="F618" s="104"/>
      <c r="G618" s="104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>
      <c r="A619" s="103"/>
      <c r="B619" s="129"/>
      <c r="C619" s="103"/>
      <c r="D619" s="103"/>
      <c r="E619" s="103"/>
      <c r="F619" s="104"/>
      <c r="G619" s="104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>
      <c r="A620" s="103"/>
      <c r="B620" s="129"/>
      <c r="C620" s="103"/>
      <c r="D620" s="103"/>
      <c r="E620" s="103"/>
      <c r="F620" s="104"/>
      <c r="G620" s="104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>
      <c r="A621" s="103"/>
      <c r="B621" s="129"/>
      <c r="C621" s="103"/>
      <c r="D621" s="103"/>
      <c r="E621" s="103"/>
      <c r="F621" s="104"/>
      <c r="G621" s="104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>
      <c r="A622" s="103"/>
      <c r="B622" s="129"/>
      <c r="C622" s="103"/>
      <c r="D622" s="103"/>
      <c r="E622" s="103"/>
      <c r="F622" s="104"/>
      <c r="G622" s="104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>
      <c r="A623" s="103"/>
      <c r="B623" s="129"/>
      <c r="C623" s="103"/>
      <c r="D623" s="103"/>
      <c r="E623" s="103"/>
      <c r="F623" s="104"/>
      <c r="G623" s="104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>
      <c r="A624" s="103"/>
      <c r="B624" s="129"/>
      <c r="C624" s="103"/>
      <c r="D624" s="103"/>
      <c r="E624" s="103"/>
      <c r="F624" s="104"/>
      <c r="G624" s="104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>
      <c r="A625" s="103"/>
      <c r="B625" s="129"/>
      <c r="C625" s="103"/>
      <c r="D625" s="103"/>
      <c r="E625" s="103"/>
      <c r="F625" s="104"/>
      <c r="G625" s="104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>
      <c r="A626" s="103"/>
      <c r="B626" s="129"/>
      <c r="C626" s="103"/>
      <c r="D626" s="103"/>
      <c r="E626" s="103"/>
      <c r="F626" s="104"/>
      <c r="G626" s="104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>
      <c r="A627" s="103"/>
      <c r="B627" s="129"/>
      <c r="C627" s="103"/>
      <c r="D627" s="103"/>
      <c r="E627" s="103"/>
      <c r="F627" s="104"/>
      <c r="G627" s="104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>
      <c r="A628" s="103"/>
      <c r="B628" s="129"/>
      <c r="C628" s="103"/>
      <c r="D628" s="103"/>
      <c r="E628" s="103"/>
      <c r="F628" s="104"/>
      <c r="G628" s="104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>
      <c r="A629" s="103"/>
      <c r="B629" s="129"/>
      <c r="C629" s="103"/>
      <c r="D629" s="103"/>
      <c r="E629" s="103"/>
      <c r="F629" s="104"/>
      <c r="G629" s="104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>
      <c r="A630" s="103"/>
      <c r="B630" s="129"/>
      <c r="C630" s="103"/>
      <c r="D630" s="103"/>
      <c r="E630" s="103"/>
      <c r="F630" s="104"/>
      <c r="G630" s="104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>
      <c r="A631" s="103"/>
      <c r="B631" s="129"/>
      <c r="C631" s="103"/>
      <c r="D631" s="103"/>
      <c r="E631" s="103"/>
      <c r="F631" s="104"/>
      <c r="G631" s="104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>
      <c r="A632" s="103"/>
      <c r="B632" s="129"/>
      <c r="C632" s="103"/>
      <c r="D632" s="103"/>
      <c r="E632" s="103"/>
      <c r="F632" s="104"/>
      <c r="G632" s="104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>
      <c r="A633" s="103"/>
      <c r="B633" s="129"/>
      <c r="C633" s="103"/>
      <c r="D633" s="103"/>
      <c r="E633" s="103"/>
      <c r="F633" s="104"/>
      <c r="G633" s="104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>
      <c r="A634" s="103"/>
      <c r="B634" s="129"/>
      <c r="C634" s="103"/>
      <c r="D634" s="103"/>
      <c r="E634" s="103"/>
      <c r="F634" s="104"/>
      <c r="G634" s="104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>
      <c r="A635" s="103"/>
      <c r="B635" s="129"/>
      <c r="C635" s="103"/>
      <c r="D635" s="103"/>
      <c r="E635" s="103"/>
      <c r="F635" s="104"/>
      <c r="G635" s="104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>
      <c r="A636" s="103"/>
      <c r="B636" s="129"/>
      <c r="C636" s="103"/>
      <c r="D636" s="103"/>
      <c r="E636" s="103"/>
      <c r="F636" s="104"/>
      <c r="G636" s="104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>
      <c r="A637" s="103"/>
      <c r="B637" s="129"/>
      <c r="C637" s="103"/>
      <c r="D637" s="103"/>
      <c r="E637" s="103"/>
      <c r="F637" s="104"/>
      <c r="G637" s="104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>
      <c r="A638" s="103"/>
      <c r="B638" s="129"/>
      <c r="C638" s="103"/>
      <c r="D638" s="103"/>
      <c r="E638" s="103"/>
      <c r="F638" s="104"/>
      <c r="G638" s="104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>
      <c r="A639" s="103"/>
      <c r="B639" s="129"/>
      <c r="C639" s="103"/>
      <c r="D639" s="103"/>
      <c r="E639" s="103"/>
      <c r="F639" s="104"/>
      <c r="G639" s="104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>
      <c r="A640" s="103"/>
      <c r="B640" s="129"/>
      <c r="C640" s="103"/>
      <c r="D640" s="103"/>
      <c r="E640" s="103"/>
      <c r="F640" s="104"/>
      <c r="G640" s="104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>
      <c r="A641" s="103"/>
      <c r="B641" s="129"/>
      <c r="C641" s="103"/>
      <c r="D641" s="103"/>
      <c r="E641" s="103"/>
      <c r="F641" s="104"/>
      <c r="G641" s="104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>
      <c r="A642" s="103"/>
      <c r="B642" s="129"/>
      <c r="C642" s="103"/>
      <c r="D642" s="103"/>
      <c r="E642" s="103"/>
      <c r="F642" s="104"/>
      <c r="G642" s="104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>
      <c r="A643" s="103"/>
      <c r="B643" s="129"/>
      <c r="C643" s="103"/>
      <c r="D643" s="103"/>
      <c r="E643" s="103"/>
      <c r="F643" s="104"/>
      <c r="G643" s="104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>
      <c r="A644" s="103"/>
      <c r="B644" s="129"/>
      <c r="C644" s="103"/>
      <c r="D644" s="103"/>
      <c r="E644" s="103"/>
      <c r="F644" s="104"/>
      <c r="G644" s="104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>
      <c r="A645" s="103"/>
      <c r="B645" s="129"/>
      <c r="C645" s="103"/>
      <c r="D645" s="103"/>
      <c r="E645" s="103"/>
      <c r="F645" s="104"/>
      <c r="G645" s="104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>
      <c r="A646" s="103"/>
      <c r="B646" s="129"/>
      <c r="C646" s="103"/>
      <c r="D646" s="103"/>
      <c r="E646" s="103"/>
      <c r="F646" s="104"/>
      <c r="G646" s="104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>
      <c r="A647" s="103"/>
      <c r="B647" s="129"/>
      <c r="C647" s="103"/>
      <c r="D647" s="103"/>
      <c r="E647" s="103"/>
      <c r="F647" s="104"/>
      <c r="G647" s="104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>
      <c r="A648" s="103"/>
      <c r="B648" s="129"/>
      <c r="C648" s="103"/>
      <c r="D648" s="103"/>
      <c r="E648" s="103"/>
      <c r="F648" s="104"/>
      <c r="G648" s="104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>
      <c r="A649" s="103"/>
      <c r="B649" s="129"/>
      <c r="C649" s="103"/>
      <c r="D649" s="103"/>
      <c r="E649" s="103"/>
      <c r="F649" s="104"/>
      <c r="G649" s="104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>
      <c r="A650" s="103"/>
      <c r="B650" s="129"/>
      <c r="C650" s="103"/>
      <c r="D650" s="103"/>
      <c r="E650" s="103"/>
      <c r="F650" s="104"/>
      <c r="G650" s="104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>
      <c r="A651" s="103"/>
      <c r="B651" s="129"/>
      <c r="C651" s="103"/>
      <c r="D651" s="103"/>
      <c r="E651" s="103"/>
      <c r="F651" s="104"/>
      <c r="G651" s="104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>
      <c r="A652" s="103"/>
      <c r="B652" s="129"/>
      <c r="C652" s="103"/>
      <c r="D652" s="103"/>
      <c r="E652" s="103"/>
      <c r="F652" s="104"/>
      <c r="G652" s="104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>
      <c r="A653" s="103"/>
      <c r="B653" s="129"/>
      <c r="C653" s="103"/>
      <c r="D653" s="103"/>
      <c r="E653" s="103"/>
      <c r="F653" s="104"/>
      <c r="G653" s="104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>
      <c r="A654" s="103"/>
      <c r="B654" s="129"/>
      <c r="C654" s="103"/>
      <c r="D654" s="103"/>
      <c r="E654" s="103"/>
      <c r="F654" s="104"/>
      <c r="G654" s="104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>
      <c r="A655" s="103"/>
      <c r="B655" s="129"/>
      <c r="C655" s="103"/>
      <c r="D655" s="103"/>
      <c r="E655" s="103"/>
      <c r="F655" s="104"/>
      <c r="G655" s="104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>
      <c r="A656" s="103"/>
      <c r="B656" s="129"/>
      <c r="C656" s="103"/>
      <c r="D656" s="103"/>
      <c r="E656" s="103"/>
      <c r="F656" s="104"/>
      <c r="G656" s="104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>
      <c r="A657" s="103"/>
      <c r="B657" s="129"/>
      <c r="C657" s="103"/>
      <c r="D657" s="103"/>
      <c r="E657" s="103"/>
      <c r="F657" s="104"/>
      <c r="G657" s="104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>
      <c r="A658" s="103"/>
      <c r="B658" s="129"/>
      <c r="C658" s="103"/>
      <c r="D658" s="103"/>
      <c r="E658" s="103"/>
      <c r="F658" s="104"/>
      <c r="G658" s="104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>
      <c r="A659" s="103"/>
      <c r="B659" s="129"/>
      <c r="C659" s="103"/>
      <c r="D659" s="103"/>
      <c r="E659" s="103"/>
      <c r="F659" s="104"/>
      <c r="G659" s="104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>
      <c r="A660" s="103"/>
      <c r="B660" s="129"/>
      <c r="C660" s="103"/>
      <c r="D660" s="103"/>
      <c r="E660" s="103"/>
      <c r="F660" s="104"/>
      <c r="G660" s="104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>
      <c r="A661" s="103"/>
      <c r="B661" s="129"/>
      <c r="C661" s="103"/>
      <c r="D661" s="103"/>
      <c r="E661" s="103"/>
      <c r="F661" s="104"/>
      <c r="G661" s="104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>
      <c r="A662" s="103"/>
      <c r="B662" s="129"/>
      <c r="C662" s="103"/>
      <c r="D662" s="103"/>
      <c r="E662" s="103"/>
      <c r="F662" s="104"/>
      <c r="G662" s="104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>
      <c r="A663" s="103"/>
      <c r="B663" s="129"/>
      <c r="C663" s="103"/>
      <c r="D663" s="103"/>
      <c r="E663" s="103"/>
      <c r="F663" s="104"/>
      <c r="G663" s="104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>
      <c r="A664" s="103"/>
      <c r="B664" s="129"/>
      <c r="C664" s="103"/>
      <c r="D664" s="103"/>
      <c r="E664" s="103"/>
      <c r="F664" s="104"/>
      <c r="G664" s="104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>
      <c r="A665" s="103"/>
      <c r="B665" s="129"/>
      <c r="C665" s="103"/>
      <c r="D665" s="103"/>
      <c r="E665" s="103"/>
      <c r="F665" s="104"/>
      <c r="G665" s="104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>
      <c r="A666" s="103"/>
      <c r="B666" s="129"/>
      <c r="C666" s="103"/>
      <c r="D666" s="103"/>
      <c r="E666" s="103"/>
      <c r="F666" s="104"/>
      <c r="G666" s="104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>
      <c r="A667" s="103"/>
      <c r="B667" s="129"/>
      <c r="C667" s="103"/>
      <c r="D667" s="103"/>
      <c r="E667" s="103"/>
      <c r="F667" s="104"/>
      <c r="G667" s="104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>
      <c r="A668" s="103"/>
      <c r="B668" s="129"/>
      <c r="C668" s="103"/>
      <c r="D668" s="103"/>
      <c r="E668" s="103"/>
      <c r="F668" s="104"/>
      <c r="G668" s="104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>
      <c r="A669" s="103"/>
      <c r="B669" s="129"/>
      <c r="C669" s="103"/>
      <c r="D669" s="103"/>
      <c r="E669" s="103"/>
      <c r="F669" s="104"/>
      <c r="G669" s="104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>
      <c r="A670" s="103"/>
      <c r="B670" s="129"/>
      <c r="C670" s="103"/>
      <c r="D670" s="103"/>
      <c r="E670" s="103"/>
      <c r="F670" s="104"/>
      <c r="G670" s="104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>
      <c r="A671" s="103"/>
      <c r="B671" s="129"/>
      <c r="C671" s="103"/>
      <c r="D671" s="103"/>
      <c r="E671" s="103"/>
      <c r="F671" s="104"/>
      <c r="G671" s="104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>
      <c r="A672" s="103"/>
      <c r="B672" s="129"/>
      <c r="C672" s="103"/>
      <c r="D672" s="103"/>
      <c r="E672" s="103"/>
      <c r="F672" s="104"/>
      <c r="G672" s="104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>
      <c r="A673" s="103"/>
      <c r="B673" s="129"/>
      <c r="C673" s="103"/>
      <c r="D673" s="103"/>
      <c r="E673" s="103"/>
      <c r="F673" s="104"/>
      <c r="G673" s="104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>
      <c r="A674" s="103"/>
      <c r="B674" s="129"/>
      <c r="C674" s="103"/>
      <c r="D674" s="103"/>
      <c r="E674" s="103"/>
      <c r="F674" s="104"/>
      <c r="G674" s="104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>
      <c r="A675" s="103"/>
      <c r="B675" s="129"/>
      <c r="C675" s="103"/>
      <c r="D675" s="103"/>
      <c r="E675" s="103"/>
      <c r="F675" s="104"/>
      <c r="G675" s="104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>
      <c r="A676" s="103"/>
      <c r="B676" s="129"/>
      <c r="C676" s="103"/>
      <c r="D676" s="103"/>
      <c r="E676" s="103"/>
      <c r="F676" s="104"/>
      <c r="G676" s="104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>
      <c r="A677" s="103"/>
      <c r="B677" s="129"/>
      <c r="C677" s="103"/>
      <c r="D677" s="103"/>
      <c r="E677" s="103"/>
      <c r="F677" s="104"/>
      <c r="G677" s="104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>
      <c r="A678" s="103"/>
      <c r="B678" s="129"/>
      <c r="C678" s="103"/>
      <c r="D678" s="103"/>
      <c r="E678" s="103"/>
      <c r="F678" s="104"/>
      <c r="G678" s="104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>
      <c r="A679" s="103"/>
      <c r="B679" s="129"/>
      <c r="C679" s="103"/>
      <c r="D679" s="103"/>
      <c r="E679" s="103"/>
      <c r="F679" s="104"/>
      <c r="G679" s="104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>
      <c r="A680" s="103"/>
      <c r="B680" s="129"/>
      <c r="C680" s="103"/>
      <c r="D680" s="103"/>
      <c r="E680" s="103"/>
      <c r="F680" s="104"/>
      <c r="G680" s="104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>
      <c r="A681" s="103"/>
      <c r="B681" s="129"/>
      <c r="C681" s="103"/>
      <c r="D681" s="103"/>
      <c r="E681" s="103"/>
      <c r="F681" s="104"/>
      <c r="G681" s="104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>
      <c r="A682" s="103"/>
      <c r="B682" s="129"/>
      <c r="C682" s="103"/>
      <c r="D682" s="103"/>
      <c r="E682" s="103"/>
      <c r="F682" s="104"/>
      <c r="G682" s="104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>
      <c r="A683" s="103"/>
      <c r="B683" s="129"/>
      <c r="C683" s="103"/>
      <c r="D683" s="103"/>
      <c r="E683" s="103"/>
      <c r="F683" s="104"/>
      <c r="G683" s="104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>
      <c r="A684" s="103"/>
      <c r="B684" s="129"/>
      <c r="C684" s="103"/>
      <c r="D684" s="103"/>
      <c r="E684" s="103"/>
      <c r="F684" s="104"/>
      <c r="G684" s="104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>
      <c r="A685" s="103"/>
      <c r="B685" s="129"/>
      <c r="C685" s="103"/>
      <c r="D685" s="103"/>
      <c r="E685" s="103"/>
      <c r="F685" s="104"/>
      <c r="G685" s="104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>
      <c r="A686" s="103"/>
      <c r="B686" s="129"/>
      <c r="C686" s="103"/>
      <c r="D686" s="103"/>
      <c r="E686" s="103"/>
      <c r="F686" s="104"/>
      <c r="G686" s="104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>
      <c r="A687" s="103"/>
      <c r="B687" s="129"/>
      <c r="C687" s="103"/>
      <c r="D687" s="103"/>
      <c r="E687" s="103"/>
      <c r="F687" s="104"/>
      <c r="G687" s="104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>
      <c r="A688" s="103"/>
      <c r="B688" s="129"/>
      <c r="C688" s="103"/>
      <c r="D688" s="103"/>
      <c r="E688" s="103"/>
      <c r="F688" s="104"/>
      <c r="G688" s="104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>
      <c r="A689" s="103"/>
      <c r="B689" s="129"/>
      <c r="C689" s="103"/>
      <c r="D689" s="103"/>
      <c r="E689" s="103"/>
      <c r="F689" s="104"/>
      <c r="G689" s="104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>
      <c r="A690" s="103"/>
      <c r="B690" s="129"/>
      <c r="C690" s="103"/>
      <c r="D690" s="103"/>
      <c r="E690" s="103"/>
      <c r="F690" s="104"/>
      <c r="G690" s="104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>
      <c r="A691" s="103"/>
      <c r="B691" s="129"/>
      <c r="C691" s="103"/>
      <c r="D691" s="103"/>
      <c r="E691" s="103"/>
      <c r="F691" s="104"/>
      <c r="G691" s="104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>
      <c r="A692" s="103"/>
      <c r="B692" s="129"/>
      <c r="C692" s="103"/>
      <c r="D692" s="103"/>
      <c r="E692" s="103"/>
      <c r="F692" s="104"/>
      <c r="G692" s="104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>
      <c r="A693" s="103"/>
      <c r="B693" s="129"/>
      <c r="C693" s="103"/>
      <c r="D693" s="103"/>
      <c r="E693" s="103"/>
      <c r="F693" s="104"/>
      <c r="G693" s="104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>
      <c r="A694" s="103"/>
      <c r="B694" s="129"/>
      <c r="C694" s="103"/>
      <c r="D694" s="103"/>
      <c r="E694" s="103"/>
      <c r="F694" s="104"/>
      <c r="G694" s="104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>
      <c r="A695" s="103"/>
      <c r="B695" s="129"/>
      <c r="C695" s="103"/>
      <c r="D695" s="103"/>
      <c r="E695" s="103"/>
      <c r="F695" s="104"/>
      <c r="G695" s="104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>
      <c r="A696" s="103"/>
      <c r="B696" s="129"/>
      <c r="C696" s="103"/>
      <c r="D696" s="103"/>
      <c r="E696" s="103"/>
      <c r="F696" s="104"/>
      <c r="G696" s="104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>
      <c r="A697" s="103"/>
      <c r="B697" s="129"/>
      <c r="C697" s="103"/>
      <c r="D697" s="103"/>
      <c r="E697" s="103"/>
      <c r="F697" s="104"/>
      <c r="G697" s="104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>
      <c r="A698" s="103"/>
      <c r="B698" s="129"/>
      <c r="C698" s="103"/>
      <c r="D698" s="103"/>
      <c r="E698" s="103"/>
      <c r="F698" s="104"/>
      <c r="G698" s="104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>
      <c r="A699" s="103"/>
      <c r="B699" s="129"/>
      <c r="C699" s="103"/>
      <c r="D699" s="103"/>
      <c r="E699" s="103"/>
      <c r="F699" s="104"/>
      <c r="G699" s="104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>
      <c r="A700" s="103"/>
      <c r="B700" s="129"/>
      <c r="C700" s="103"/>
      <c r="D700" s="103"/>
      <c r="E700" s="103"/>
      <c r="F700" s="104"/>
      <c r="G700" s="104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>
      <c r="A701" s="103"/>
      <c r="B701" s="129"/>
      <c r="C701" s="103"/>
      <c r="D701" s="103"/>
      <c r="E701" s="103"/>
      <c r="F701" s="104"/>
      <c r="G701" s="104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>
      <c r="A702" s="103"/>
      <c r="B702" s="129"/>
      <c r="C702" s="103"/>
      <c r="D702" s="103"/>
      <c r="E702" s="103"/>
      <c r="F702" s="104"/>
      <c r="G702" s="104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>
      <c r="A703" s="103"/>
      <c r="B703" s="129"/>
      <c r="C703" s="103"/>
      <c r="D703" s="103"/>
      <c r="E703" s="103"/>
      <c r="F703" s="104"/>
      <c r="G703" s="104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>
      <c r="A704" s="103"/>
      <c r="B704" s="129"/>
      <c r="C704" s="103"/>
      <c r="D704" s="103"/>
      <c r="E704" s="103"/>
      <c r="F704" s="104"/>
      <c r="G704" s="104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>
      <c r="A705" s="103"/>
      <c r="B705" s="129"/>
      <c r="C705" s="103"/>
      <c r="D705" s="103"/>
      <c r="E705" s="103"/>
      <c r="F705" s="104"/>
      <c r="G705" s="104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>
      <c r="A706" s="103"/>
      <c r="B706" s="129"/>
      <c r="C706" s="103"/>
      <c r="D706" s="103"/>
      <c r="E706" s="103"/>
      <c r="F706" s="104"/>
      <c r="G706" s="104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>
      <c r="A707" s="103"/>
      <c r="B707" s="129"/>
      <c r="C707" s="103"/>
      <c r="D707" s="103"/>
      <c r="E707" s="103"/>
      <c r="F707" s="104"/>
      <c r="G707" s="104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>
      <c r="A708" s="103"/>
      <c r="B708" s="129"/>
      <c r="C708" s="103"/>
      <c r="D708" s="103"/>
      <c r="E708" s="103"/>
      <c r="F708" s="104"/>
      <c r="G708" s="104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>
      <c r="A709" s="103"/>
      <c r="B709" s="129"/>
      <c r="C709" s="103"/>
      <c r="D709" s="103"/>
      <c r="E709" s="103"/>
      <c r="F709" s="104"/>
      <c r="G709" s="104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>
      <c r="A710" s="103"/>
      <c r="B710" s="129"/>
      <c r="C710" s="103"/>
      <c r="D710" s="103"/>
      <c r="E710" s="103"/>
      <c r="F710" s="104"/>
      <c r="G710" s="104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>
      <c r="A711" s="103"/>
      <c r="B711" s="129"/>
      <c r="C711" s="103"/>
      <c r="D711" s="103"/>
      <c r="E711" s="103"/>
      <c r="F711" s="104"/>
      <c r="G711" s="104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>
      <c r="A712" s="103"/>
      <c r="B712" s="129"/>
      <c r="C712" s="103"/>
      <c r="D712" s="103"/>
      <c r="E712" s="103"/>
      <c r="F712" s="104"/>
      <c r="G712" s="104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>
      <c r="A713" s="103"/>
      <c r="B713" s="129"/>
      <c r="C713" s="103"/>
      <c r="D713" s="103"/>
      <c r="E713" s="103"/>
      <c r="F713" s="104"/>
      <c r="G713" s="104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>
      <c r="A714" s="103"/>
      <c r="B714" s="129"/>
      <c r="C714" s="103"/>
      <c r="D714" s="103"/>
      <c r="E714" s="103"/>
      <c r="F714" s="104"/>
      <c r="G714" s="104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>
      <c r="A715" s="103"/>
      <c r="B715" s="129"/>
      <c r="C715" s="103"/>
      <c r="D715" s="103"/>
      <c r="E715" s="103"/>
      <c r="F715" s="104"/>
      <c r="G715" s="104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>
      <c r="A716" s="103"/>
      <c r="B716" s="129"/>
      <c r="C716" s="103"/>
      <c r="D716" s="103"/>
      <c r="E716" s="103"/>
      <c r="F716" s="104"/>
      <c r="G716" s="104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>
      <c r="A717" s="103"/>
      <c r="B717" s="129"/>
      <c r="C717" s="103"/>
      <c r="D717" s="103"/>
      <c r="E717" s="103"/>
      <c r="F717" s="104"/>
      <c r="G717" s="104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>
      <c r="A718" s="103"/>
      <c r="B718" s="129"/>
      <c r="C718" s="103"/>
      <c r="D718" s="103"/>
      <c r="E718" s="103"/>
      <c r="F718" s="104"/>
      <c r="G718" s="104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>
      <c r="A719" s="103"/>
      <c r="B719" s="129"/>
      <c r="C719" s="103"/>
      <c r="D719" s="103"/>
      <c r="E719" s="103"/>
      <c r="F719" s="104"/>
      <c r="G719" s="104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>
      <c r="A720" s="103"/>
      <c r="B720" s="129"/>
      <c r="C720" s="103"/>
      <c r="D720" s="103"/>
      <c r="E720" s="103"/>
      <c r="F720" s="104"/>
      <c r="G720" s="104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>
      <c r="A721" s="103"/>
      <c r="B721" s="129"/>
      <c r="C721" s="103"/>
      <c r="D721" s="103"/>
      <c r="E721" s="103"/>
      <c r="F721" s="104"/>
      <c r="G721" s="104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>
      <c r="A722" s="103"/>
      <c r="B722" s="129"/>
      <c r="C722" s="103"/>
      <c r="D722" s="103"/>
      <c r="E722" s="103"/>
      <c r="F722" s="104"/>
      <c r="G722" s="104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>
      <c r="A723" s="103"/>
      <c r="B723" s="129"/>
      <c r="C723" s="103"/>
      <c r="D723" s="103"/>
      <c r="E723" s="103"/>
      <c r="F723" s="104"/>
      <c r="G723" s="104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>
      <c r="A724" s="103"/>
      <c r="B724" s="129"/>
      <c r="C724" s="103"/>
      <c r="D724" s="103"/>
      <c r="E724" s="103"/>
      <c r="F724" s="104"/>
      <c r="G724" s="104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>
      <c r="A725" s="103"/>
      <c r="B725" s="129"/>
      <c r="C725" s="103"/>
      <c r="D725" s="103"/>
      <c r="E725" s="103"/>
      <c r="F725" s="104"/>
      <c r="G725" s="104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>
      <c r="A726" s="103"/>
      <c r="B726" s="129"/>
      <c r="C726" s="103"/>
      <c r="D726" s="103"/>
      <c r="E726" s="103"/>
      <c r="F726" s="104"/>
      <c r="G726" s="104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>
      <c r="A727" s="103"/>
      <c r="B727" s="129"/>
      <c r="C727" s="103"/>
      <c r="D727" s="103"/>
      <c r="E727" s="103"/>
      <c r="F727" s="104"/>
      <c r="G727" s="104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>
      <c r="A728" s="103"/>
      <c r="B728" s="129"/>
      <c r="C728" s="103"/>
      <c r="D728" s="103"/>
      <c r="E728" s="103"/>
      <c r="F728" s="104"/>
      <c r="G728" s="104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>
      <c r="A729" s="103"/>
      <c r="B729" s="129"/>
      <c r="C729" s="103"/>
      <c r="D729" s="103"/>
      <c r="E729" s="103"/>
      <c r="F729" s="104"/>
      <c r="G729" s="104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>
      <c r="A730" s="103"/>
      <c r="B730" s="129"/>
      <c r="C730" s="103"/>
      <c r="D730" s="103"/>
      <c r="E730" s="103"/>
      <c r="F730" s="104"/>
      <c r="G730" s="104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>
      <c r="A731" s="103"/>
      <c r="B731" s="129"/>
      <c r="C731" s="103"/>
      <c r="D731" s="103"/>
      <c r="E731" s="103"/>
      <c r="F731" s="104"/>
      <c r="G731" s="104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>
      <c r="A732" s="103"/>
      <c r="B732" s="129"/>
      <c r="C732" s="103"/>
      <c r="D732" s="103"/>
      <c r="E732" s="103"/>
      <c r="F732" s="104"/>
      <c r="G732" s="104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>
      <c r="A733" s="103"/>
      <c r="B733" s="129"/>
      <c r="C733" s="103"/>
      <c r="D733" s="103"/>
      <c r="E733" s="103"/>
      <c r="F733" s="104"/>
      <c r="G733" s="104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>
      <c r="A734" s="103"/>
      <c r="B734" s="129"/>
      <c r="C734" s="103"/>
      <c r="D734" s="103"/>
      <c r="E734" s="103"/>
      <c r="F734" s="104"/>
      <c r="G734" s="104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>
      <c r="A735" s="103"/>
      <c r="B735" s="129"/>
      <c r="C735" s="103"/>
      <c r="D735" s="103"/>
      <c r="E735" s="103"/>
      <c r="F735" s="104"/>
      <c r="G735" s="104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>
      <c r="A736" s="103"/>
      <c r="B736" s="129"/>
      <c r="C736" s="103"/>
      <c r="D736" s="103"/>
      <c r="E736" s="103"/>
      <c r="F736" s="104"/>
      <c r="G736" s="104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>
      <c r="A737" s="103"/>
      <c r="B737" s="129"/>
      <c r="C737" s="103"/>
      <c r="D737" s="103"/>
      <c r="E737" s="103"/>
      <c r="F737" s="104"/>
      <c r="G737" s="104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>
      <c r="A738" s="103"/>
      <c r="B738" s="129"/>
      <c r="C738" s="103"/>
      <c r="D738" s="103"/>
      <c r="E738" s="103"/>
      <c r="F738" s="104"/>
      <c r="G738" s="104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>
      <c r="A739" s="103"/>
      <c r="B739" s="129"/>
      <c r="C739" s="103"/>
      <c r="D739" s="103"/>
      <c r="E739" s="103"/>
      <c r="F739" s="104"/>
      <c r="G739" s="104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>
      <c r="A740" s="103"/>
      <c r="B740" s="129"/>
      <c r="C740" s="103"/>
      <c r="D740" s="103"/>
      <c r="E740" s="103"/>
      <c r="F740" s="104"/>
      <c r="G740" s="104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>
      <c r="A741" s="103"/>
      <c r="B741" s="129"/>
      <c r="C741" s="103"/>
      <c r="D741" s="103"/>
      <c r="E741" s="103"/>
      <c r="F741" s="104"/>
      <c r="G741" s="104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>
      <c r="A742" s="103"/>
      <c r="B742" s="129"/>
      <c r="C742" s="103"/>
      <c r="D742" s="103"/>
      <c r="E742" s="103"/>
      <c r="F742" s="104"/>
      <c r="G742" s="104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>
      <c r="A743" s="103"/>
      <c r="B743" s="129"/>
      <c r="C743" s="103"/>
      <c r="D743" s="103"/>
      <c r="E743" s="103"/>
      <c r="F743" s="104"/>
      <c r="G743" s="104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>
      <c r="A744" s="103"/>
      <c r="B744" s="129"/>
      <c r="C744" s="103"/>
      <c r="D744" s="103"/>
      <c r="E744" s="103"/>
      <c r="F744" s="104"/>
      <c r="G744" s="104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>
      <c r="A745" s="103"/>
      <c r="B745" s="129"/>
      <c r="C745" s="103"/>
      <c r="D745" s="103"/>
      <c r="E745" s="103"/>
      <c r="F745" s="104"/>
      <c r="G745" s="104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>
      <c r="A746" s="103"/>
      <c r="B746" s="129"/>
      <c r="C746" s="103"/>
      <c r="D746" s="103"/>
      <c r="E746" s="103"/>
      <c r="F746" s="104"/>
      <c r="G746" s="104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>
      <c r="A747" s="103"/>
      <c r="B747" s="129"/>
      <c r="C747" s="103"/>
      <c r="D747" s="103"/>
      <c r="E747" s="103"/>
      <c r="F747" s="104"/>
      <c r="G747" s="104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>
      <c r="A748" s="103"/>
      <c r="B748" s="129"/>
      <c r="C748" s="103"/>
      <c r="D748" s="103"/>
      <c r="E748" s="103"/>
      <c r="F748" s="104"/>
      <c r="G748" s="104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>
      <c r="A749" s="103"/>
      <c r="B749" s="129"/>
      <c r="C749" s="103"/>
      <c r="D749" s="103"/>
      <c r="E749" s="103"/>
      <c r="F749" s="104"/>
      <c r="G749" s="104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>
      <c r="A750" s="103"/>
      <c r="B750" s="129"/>
      <c r="C750" s="103"/>
      <c r="D750" s="103"/>
      <c r="E750" s="103"/>
      <c r="F750" s="104"/>
      <c r="G750" s="104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>
      <c r="A751" s="103"/>
      <c r="B751" s="129"/>
      <c r="C751" s="103"/>
      <c r="D751" s="103"/>
      <c r="E751" s="103"/>
      <c r="F751" s="104"/>
      <c r="G751" s="104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>
      <c r="A752" s="103"/>
      <c r="B752" s="129"/>
      <c r="C752" s="103"/>
      <c r="D752" s="103"/>
      <c r="E752" s="103"/>
      <c r="F752" s="104"/>
      <c r="G752" s="104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>
      <c r="A753" s="103"/>
      <c r="B753" s="129"/>
      <c r="C753" s="103"/>
      <c r="D753" s="103"/>
      <c r="E753" s="103"/>
      <c r="F753" s="104"/>
      <c r="G753" s="104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>
      <c r="A754" s="103"/>
      <c r="B754" s="129"/>
      <c r="C754" s="103"/>
      <c r="D754" s="103"/>
      <c r="E754" s="103"/>
      <c r="F754" s="104"/>
      <c r="G754" s="104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>
      <c r="A755" s="103"/>
      <c r="B755" s="129"/>
      <c r="C755" s="103"/>
      <c r="D755" s="103"/>
      <c r="E755" s="103"/>
      <c r="F755" s="104"/>
      <c r="G755" s="104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>
      <c r="A756" s="103"/>
      <c r="B756" s="129"/>
      <c r="C756" s="103"/>
      <c r="D756" s="103"/>
      <c r="E756" s="103"/>
      <c r="F756" s="104"/>
      <c r="G756" s="104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>
      <c r="A757" s="103"/>
      <c r="B757" s="129"/>
      <c r="C757" s="103"/>
      <c r="D757" s="103"/>
      <c r="E757" s="103"/>
      <c r="F757" s="104"/>
      <c r="G757" s="104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>
      <c r="A758" s="103"/>
      <c r="B758" s="129"/>
      <c r="C758" s="103"/>
      <c r="D758" s="103"/>
      <c r="E758" s="103"/>
      <c r="F758" s="104"/>
      <c r="G758" s="104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>
      <c r="A759" s="103"/>
      <c r="B759" s="129"/>
      <c r="C759" s="103"/>
      <c r="D759" s="103"/>
      <c r="E759" s="103"/>
      <c r="F759" s="104"/>
      <c r="G759" s="104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>
      <c r="A760" s="103"/>
      <c r="B760" s="129"/>
      <c r="C760" s="103"/>
      <c r="D760" s="103"/>
      <c r="E760" s="103"/>
      <c r="F760" s="104"/>
      <c r="G760" s="104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>
      <c r="A761" s="103"/>
      <c r="B761" s="129"/>
      <c r="C761" s="103"/>
      <c r="D761" s="103"/>
      <c r="E761" s="103"/>
      <c r="F761" s="104"/>
      <c r="G761" s="104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>
      <c r="A762" s="103"/>
      <c r="B762" s="129"/>
      <c r="C762" s="103"/>
      <c r="D762" s="103"/>
      <c r="E762" s="103"/>
      <c r="F762" s="104"/>
      <c r="G762" s="104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>
      <c r="A763" s="103"/>
      <c r="B763" s="129"/>
      <c r="C763" s="103"/>
      <c r="D763" s="103"/>
      <c r="E763" s="103"/>
      <c r="F763" s="104"/>
      <c r="G763" s="104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>
      <c r="A764" s="103"/>
      <c r="B764" s="129"/>
      <c r="C764" s="103"/>
      <c r="D764" s="103"/>
      <c r="E764" s="103"/>
      <c r="F764" s="104"/>
      <c r="G764" s="104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>
      <c r="A765" s="103"/>
      <c r="B765" s="129"/>
      <c r="C765" s="103"/>
      <c r="D765" s="103"/>
      <c r="E765" s="103"/>
      <c r="F765" s="104"/>
      <c r="G765" s="104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>
      <c r="A766" s="103"/>
      <c r="B766" s="129"/>
      <c r="C766" s="103"/>
      <c r="D766" s="103"/>
      <c r="E766" s="103"/>
      <c r="F766" s="104"/>
      <c r="G766" s="104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>
      <c r="A767" s="103"/>
      <c r="B767" s="129"/>
      <c r="C767" s="103"/>
      <c r="D767" s="103"/>
      <c r="E767" s="103"/>
      <c r="F767" s="104"/>
      <c r="G767" s="104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>
      <c r="A768" s="103"/>
      <c r="B768" s="129"/>
      <c r="C768" s="103"/>
      <c r="D768" s="103"/>
      <c r="E768" s="103"/>
      <c r="F768" s="104"/>
      <c r="G768" s="104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>
      <c r="A769" s="103"/>
      <c r="B769" s="129"/>
      <c r="C769" s="103"/>
      <c r="D769" s="103"/>
      <c r="E769" s="103"/>
      <c r="F769" s="104"/>
      <c r="G769" s="104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>
      <c r="A770" s="103"/>
      <c r="B770" s="129"/>
      <c r="C770" s="103"/>
      <c r="D770" s="103"/>
      <c r="E770" s="103"/>
      <c r="F770" s="104"/>
      <c r="G770" s="104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>
      <c r="A771" s="103"/>
      <c r="B771" s="129"/>
      <c r="C771" s="103"/>
      <c r="D771" s="103"/>
      <c r="E771" s="103"/>
      <c r="F771" s="104"/>
      <c r="G771" s="104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>
      <c r="A772" s="103"/>
      <c r="B772" s="129"/>
      <c r="C772" s="103"/>
      <c r="D772" s="103"/>
      <c r="E772" s="103"/>
      <c r="F772" s="104"/>
      <c r="G772" s="104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>
      <c r="A773" s="103"/>
      <c r="B773" s="129"/>
      <c r="C773" s="103"/>
      <c r="D773" s="103"/>
      <c r="E773" s="103"/>
      <c r="F773" s="104"/>
      <c r="G773" s="104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>
      <c r="A774" s="103"/>
      <c r="B774" s="129"/>
      <c r="C774" s="103"/>
      <c r="D774" s="103"/>
      <c r="E774" s="103"/>
      <c r="F774" s="104"/>
      <c r="G774" s="104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>
      <c r="A775" s="103"/>
      <c r="B775" s="129"/>
      <c r="C775" s="103"/>
      <c r="D775" s="103"/>
      <c r="E775" s="103"/>
      <c r="F775" s="104"/>
      <c r="G775" s="104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>
      <c r="A776" s="103"/>
      <c r="B776" s="129"/>
      <c r="C776" s="103"/>
      <c r="D776" s="103"/>
      <c r="E776" s="103"/>
      <c r="F776" s="104"/>
      <c r="G776" s="104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>
      <c r="A777" s="103"/>
      <c r="B777" s="129"/>
      <c r="C777" s="103"/>
      <c r="D777" s="103"/>
      <c r="E777" s="103"/>
      <c r="F777" s="104"/>
      <c r="G777" s="104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>
      <c r="A778" s="103"/>
      <c r="B778" s="129"/>
      <c r="C778" s="103"/>
      <c r="D778" s="103"/>
      <c r="E778" s="103"/>
      <c r="F778" s="104"/>
      <c r="G778" s="104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>
      <c r="A779" s="103"/>
      <c r="B779" s="129"/>
      <c r="C779" s="103"/>
      <c r="D779" s="103"/>
      <c r="E779" s="103"/>
      <c r="F779" s="104"/>
      <c r="G779" s="104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>
      <c r="A780" s="103"/>
      <c r="B780" s="129"/>
      <c r="C780" s="103"/>
      <c r="D780" s="103"/>
      <c r="E780" s="103"/>
      <c r="F780" s="104"/>
      <c r="G780" s="104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>
      <c r="A781" s="103"/>
      <c r="B781" s="129"/>
      <c r="C781" s="103"/>
      <c r="D781" s="103"/>
      <c r="E781" s="103"/>
      <c r="F781" s="104"/>
      <c r="G781" s="104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>
      <c r="A782" s="103"/>
      <c r="B782" s="129"/>
      <c r="C782" s="103"/>
      <c r="D782" s="103"/>
      <c r="E782" s="103"/>
      <c r="F782" s="104"/>
      <c r="G782" s="104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>
      <c r="A783" s="103"/>
      <c r="B783" s="129"/>
      <c r="C783" s="103"/>
      <c r="D783" s="103"/>
      <c r="E783" s="103"/>
      <c r="F783" s="104"/>
      <c r="G783" s="104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>
      <c r="A784" s="103"/>
      <c r="B784" s="129"/>
      <c r="C784" s="103"/>
      <c r="D784" s="103"/>
      <c r="E784" s="103"/>
      <c r="F784" s="104"/>
      <c r="G784" s="104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>
      <c r="A785" s="103"/>
      <c r="B785" s="129"/>
      <c r="C785" s="103"/>
      <c r="D785" s="103"/>
      <c r="E785" s="103"/>
      <c r="F785" s="104"/>
      <c r="G785" s="104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>
      <c r="A786" s="103"/>
      <c r="B786" s="129"/>
      <c r="C786" s="103"/>
      <c r="D786" s="103"/>
      <c r="E786" s="103"/>
      <c r="F786" s="104"/>
      <c r="G786" s="104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>
      <c r="A787" s="103"/>
      <c r="B787" s="129"/>
      <c r="C787" s="103"/>
      <c r="D787" s="103"/>
      <c r="E787" s="103"/>
      <c r="F787" s="104"/>
      <c r="G787" s="104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>
      <c r="A788" s="103"/>
      <c r="B788" s="129"/>
      <c r="C788" s="103"/>
      <c r="D788" s="103"/>
      <c r="E788" s="103"/>
      <c r="F788" s="104"/>
      <c r="G788" s="104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>
      <c r="A789" s="103"/>
      <c r="B789" s="129"/>
      <c r="C789" s="103"/>
      <c r="D789" s="103"/>
      <c r="E789" s="103"/>
      <c r="F789" s="104"/>
      <c r="G789" s="104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>
      <c r="A790" s="103"/>
      <c r="B790" s="129"/>
      <c r="C790" s="103"/>
      <c r="D790" s="103"/>
      <c r="E790" s="103"/>
      <c r="F790" s="104"/>
      <c r="G790" s="104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>
      <c r="A791" s="103"/>
      <c r="B791" s="129"/>
      <c r="C791" s="103"/>
      <c r="D791" s="103"/>
      <c r="E791" s="103"/>
      <c r="F791" s="104"/>
      <c r="G791" s="104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>
      <c r="A792" s="103"/>
      <c r="B792" s="129"/>
      <c r="C792" s="103"/>
      <c r="D792" s="103"/>
      <c r="E792" s="103"/>
      <c r="F792" s="104"/>
      <c r="G792" s="104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>
      <c r="A793" s="103"/>
      <c r="B793" s="129"/>
      <c r="C793" s="103"/>
      <c r="D793" s="103"/>
      <c r="E793" s="103"/>
      <c r="F793" s="104"/>
      <c r="G793" s="104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>
      <c r="A794" s="103"/>
      <c r="B794" s="129"/>
      <c r="C794" s="103"/>
      <c r="D794" s="103"/>
      <c r="E794" s="103"/>
      <c r="F794" s="104"/>
      <c r="G794" s="104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>
      <c r="A795" s="103"/>
      <c r="B795" s="129"/>
      <c r="C795" s="103"/>
      <c r="D795" s="103"/>
      <c r="E795" s="103"/>
      <c r="F795" s="104"/>
      <c r="G795" s="104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>
      <c r="A796" s="103"/>
      <c r="B796" s="129"/>
      <c r="C796" s="103"/>
      <c r="D796" s="103"/>
      <c r="E796" s="103"/>
      <c r="F796" s="104"/>
      <c r="G796" s="104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>
      <c r="A797" s="103"/>
      <c r="B797" s="129"/>
      <c r="C797" s="103"/>
      <c r="D797" s="103"/>
      <c r="E797" s="103"/>
      <c r="F797" s="104"/>
      <c r="G797" s="104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>
      <c r="A798" s="103"/>
      <c r="B798" s="129"/>
      <c r="C798" s="103"/>
      <c r="D798" s="103"/>
      <c r="E798" s="103"/>
      <c r="F798" s="104"/>
      <c r="G798" s="104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>
      <c r="A799" s="103"/>
      <c r="B799" s="129"/>
      <c r="C799" s="103"/>
      <c r="D799" s="103"/>
      <c r="E799" s="103"/>
      <c r="F799" s="104"/>
      <c r="G799" s="104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>
      <c r="A800" s="103"/>
      <c r="B800" s="129"/>
      <c r="C800" s="103"/>
      <c r="D800" s="103"/>
      <c r="E800" s="103"/>
      <c r="F800" s="104"/>
      <c r="G800" s="104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>
      <c r="A801" s="103"/>
      <c r="B801" s="129"/>
      <c r="C801" s="103"/>
      <c r="D801" s="103"/>
      <c r="E801" s="103"/>
      <c r="F801" s="104"/>
      <c r="G801" s="104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>
      <c r="A802" s="103"/>
      <c r="B802" s="129"/>
      <c r="C802" s="103"/>
      <c r="D802" s="103"/>
      <c r="E802" s="103"/>
      <c r="F802" s="104"/>
      <c r="G802" s="104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>
      <c r="A803" s="103"/>
      <c r="B803" s="129"/>
      <c r="C803" s="103"/>
      <c r="D803" s="103"/>
      <c r="E803" s="103"/>
      <c r="F803" s="104"/>
      <c r="G803" s="104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>
      <c r="A804" s="103"/>
      <c r="B804" s="129"/>
      <c r="C804" s="103"/>
      <c r="D804" s="103"/>
      <c r="E804" s="103"/>
      <c r="F804" s="104"/>
      <c r="G804" s="104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>
      <c r="A805" s="103"/>
      <c r="B805" s="129"/>
      <c r="C805" s="103"/>
      <c r="D805" s="103"/>
      <c r="E805" s="103"/>
      <c r="F805" s="104"/>
      <c r="G805" s="104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>
      <c r="A806" s="103"/>
      <c r="B806" s="129"/>
      <c r="C806" s="103"/>
      <c r="D806" s="103"/>
      <c r="E806" s="103"/>
      <c r="F806" s="104"/>
      <c r="G806" s="104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>
      <c r="A807" s="103"/>
      <c r="B807" s="129"/>
      <c r="C807" s="103"/>
      <c r="D807" s="103"/>
      <c r="E807" s="103"/>
      <c r="F807" s="104"/>
      <c r="G807" s="104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>
      <c r="A808" s="103"/>
      <c r="B808" s="129"/>
      <c r="C808" s="103"/>
      <c r="D808" s="103"/>
      <c r="E808" s="103"/>
      <c r="F808" s="104"/>
      <c r="G808" s="104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>
      <c r="A809" s="103"/>
      <c r="B809" s="129"/>
      <c r="C809" s="103"/>
      <c r="D809" s="103"/>
      <c r="E809" s="103"/>
      <c r="F809" s="104"/>
      <c r="G809" s="104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>
      <c r="A810" s="103"/>
      <c r="B810" s="129"/>
      <c r="C810" s="103"/>
      <c r="D810" s="103"/>
      <c r="E810" s="103"/>
      <c r="F810" s="104"/>
      <c r="G810" s="104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>
      <c r="A811" s="103"/>
      <c r="B811" s="129"/>
      <c r="C811" s="103"/>
      <c r="D811" s="103"/>
      <c r="E811" s="103"/>
      <c r="F811" s="104"/>
      <c r="G811" s="104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>
      <c r="A812" s="103"/>
      <c r="B812" s="129"/>
      <c r="C812" s="103"/>
      <c r="D812" s="103"/>
      <c r="E812" s="103"/>
      <c r="F812" s="104"/>
      <c r="G812" s="104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>
      <c r="A813" s="103"/>
      <c r="B813" s="129"/>
      <c r="C813" s="103"/>
      <c r="D813" s="103"/>
      <c r="E813" s="103"/>
      <c r="F813" s="104"/>
      <c r="G813" s="104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>
      <c r="A814" s="103"/>
      <c r="B814" s="129"/>
      <c r="C814" s="103"/>
      <c r="D814" s="103"/>
      <c r="E814" s="103"/>
      <c r="F814" s="104"/>
      <c r="G814" s="104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>
      <c r="A815" s="103"/>
      <c r="B815" s="129"/>
      <c r="C815" s="103"/>
      <c r="D815" s="103"/>
      <c r="E815" s="103"/>
      <c r="F815" s="104"/>
      <c r="G815" s="104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>
      <c r="A816" s="103"/>
      <c r="B816" s="129"/>
      <c r="C816" s="103"/>
      <c r="D816" s="103"/>
      <c r="E816" s="103"/>
      <c r="F816" s="104"/>
      <c r="G816" s="104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>
      <c r="A817" s="103"/>
      <c r="B817" s="129"/>
      <c r="C817" s="103"/>
      <c r="D817" s="103"/>
      <c r="E817" s="103"/>
      <c r="F817" s="104"/>
      <c r="G817" s="104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>
      <c r="A818" s="103"/>
      <c r="B818" s="129"/>
      <c r="C818" s="103"/>
      <c r="D818" s="103"/>
      <c r="E818" s="103"/>
      <c r="F818" s="104"/>
      <c r="G818" s="104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>
      <c r="A819" s="103"/>
      <c r="B819" s="129"/>
      <c r="C819" s="103"/>
      <c r="D819" s="103"/>
      <c r="E819" s="103"/>
      <c r="F819" s="104"/>
      <c r="G819" s="104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>
      <c r="A820" s="103"/>
      <c r="B820" s="129"/>
      <c r="C820" s="103"/>
      <c r="D820" s="103"/>
      <c r="E820" s="103"/>
      <c r="F820" s="104"/>
      <c r="G820" s="104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>
      <c r="A821" s="103"/>
      <c r="B821" s="129"/>
      <c r="C821" s="103"/>
      <c r="D821" s="103"/>
      <c r="E821" s="103"/>
      <c r="F821" s="104"/>
      <c r="G821" s="104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>
      <c r="A822" s="103"/>
      <c r="B822" s="129"/>
      <c r="C822" s="103"/>
      <c r="D822" s="103"/>
      <c r="E822" s="103"/>
      <c r="F822" s="104"/>
      <c r="G822" s="104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>
      <c r="A823" s="103"/>
      <c r="B823" s="129"/>
      <c r="C823" s="103"/>
      <c r="D823" s="103"/>
      <c r="E823" s="103"/>
      <c r="F823" s="104"/>
      <c r="G823" s="104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>
      <c r="A824" s="103"/>
      <c r="B824" s="129"/>
      <c r="C824" s="103"/>
      <c r="D824" s="103"/>
      <c r="E824" s="103"/>
      <c r="F824" s="104"/>
      <c r="G824" s="104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>
      <c r="A825" s="103"/>
      <c r="B825" s="129"/>
      <c r="C825" s="103"/>
      <c r="D825" s="103"/>
      <c r="E825" s="103"/>
      <c r="F825" s="104"/>
      <c r="G825" s="104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>
      <c r="A826" s="103"/>
      <c r="B826" s="129"/>
      <c r="C826" s="103"/>
      <c r="D826" s="103"/>
      <c r="E826" s="103"/>
      <c r="F826" s="104"/>
      <c r="G826" s="104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>
      <c r="A827" s="103"/>
      <c r="B827" s="129"/>
      <c r="C827" s="103"/>
      <c r="D827" s="103"/>
      <c r="E827" s="103"/>
      <c r="F827" s="104"/>
      <c r="G827" s="104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>
      <c r="A828" s="103"/>
      <c r="B828" s="129"/>
      <c r="C828" s="103"/>
      <c r="D828" s="103"/>
      <c r="E828" s="103"/>
      <c r="F828" s="104"/>
      <c r="G828" s="104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>
      <c r="A829" s="103"/>
      <c r="B829" s="129"/>
      <c r="C829" s="103"/>
      <c r="D829" s="103"/>
      <c r="E829" s="103"/>
      <c r="F829" s="104"/>
      <c r="G829" s="104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>
      <c r="A830" s="103"/>
      <c r="B830" s="129"/>
      <c r="C830" s="103"/>
      <c r="D830" s="103"/>
      <c r="E830" s="103"/>
      <c r="F830" s="104"/>
      <c r="G830" s="104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>
      <c r="A831" s="103"/>
      <c r="B831" s="129"/>
      <c r="C831" s="103"/>
      <c r="D831" s="103"/>
      <c r="E831" s="103"/>
      <c r="F831" s="104"/>
      <c r="G831" s="104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>
      <c r="A832" s="103"/>
      <c r="B832" s="129"/>
      <c r="C832" s="103"/>
      <c r="D832" s="103"/>
      <c r="E832" s="103"/>
      <c r="F832" s="104"/>
      <c r="G832" s="104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>
      <c r="A833" s="103"/>
      <c r="B833" s="129"/>
      <c r="C833" s="103"/>
      <c r="D833" s="103"/>
      <c r="E833" s="103"/>
      <c r="F833" s="104"/>
      <c r="G833" s="104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>
      <c r="A834" s="103"/>
      <c r="B834" s="129"/>
      <c r="C834" s="103"/>
      <c r="D834" s="103"/>
      <c r="E834" s="103"/>
      <c r="F834" s="104"/>
      <c r="G834" s="104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>
      <c r="A835" s="103"/>
      <c r="B835" s="129"/>
      <c r="C835" s="103"/>
      <c r="D835" s="103"/>
      <c r="E835" s="103"/>
      <c r="F835" s="104"/>
      <c r="G835" s="104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>
      <c r="A836" s="103"/>
      <c r="B836" s="129"/>
      <c r="C836" s="103"/>
      <c r="D836" s="103"/>
      <c r="E836" s="103"/>
      <c r="F836" s="104"/>
      <c r="G836" s="104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>
      <c r="A837" s="103"/>
      <c r="B837" s="129"/>
      <c r="C837" s="103"/>
      <c r="D837" s="103"/>
      <c r="E837" s="103"/>
      <c r="F837" s="104"/>
      <c r="G837" s="104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>
      <c r="A838" s="103"/>
      <c r="B838" s="129"/>
      <c r="C838" s="103"/>
      <c r="D838" s="103"/>
      <c r="E838" s="103"/>
      <c r="F838" s="104"/>
      <c r="G838" s="104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>
      <c r="A839" s="103"/>
      <c r="B839" s="129"/>
      <c r="C839" s="103"/>
      <c r="D839" s="103"/>
      <c r="E839" s="103"/>
      <c r="F839" s="104"/>
      <c r="G839" s="104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>
      <c r="A840" s="103"/>
      <c r="B840" s="129"/>
      <c r="C840" s="103"/>
      <c r="D840" s="103"/>
      <c r="E840" s="103"/>
      <c r="F840" s="104"/>
      <c r="G840" s="104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>
      <c r="A841" s="103"/>
      <c r="B841" s="129"/>
      <c r="C841" s="103"/>
      <c r="D841" s="103"/>
      <c r="E841" s="103"/>
      <c r="F841" s="104"/>
      <c r="G841" s="104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>
      <c r="A842" s="103"/>
      <c r="B842" s="129"/>
      <c r="C842" s="103"/>
      <c r="D842" s="103"/>
      <c r="E842" s="103"/>
      <c r="F842" s="104"/>
      <c r="G842" s="104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>
      <c r="A843" s="103"/>
      <c r="B843" s="129"/>
      <c r="C843" s="103"/>
      <c r="D843" s="103"/>
      <c r="E843" s="103"/>
      <c r="F843" s="104"/>
      <c r="G843" s="104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>
      <c r="A844" s="103"/>
      <c r="B844" s="129"/>
      <c r="C844" s="103"/>
      <c r="D844" s="103"/>
      <c r="E844" s="103"/>
      <c r="F844" s="104"/>
      <c r="G844" s="104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>
      <c r="A845" s="103"/>
      <c r="B845" s="129"/>
      <c r="C845" s="103"/>
      <c r="D845" s="103"/>
      <c r="E845" s="103"/>
      <c r="F845" s="104"/>
      <c r="G845" s="104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>
      <c r="A846" s="103"/>
      <c r="B846" s="129"/>
      <c r="C846" s="103"/>
      <c r="D846" s="103"/>
      <c r="E846" s="103"/>
      <c r="F846" s="104"/>
      <c r="G846" s="104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>
      <c r="A847" s="103"/>
      <c r="B847" s="129"/>
      <c r="C847" s="103"/>
      <c r="D847" s="103"/>
      <c r="E847" s="103"/>
      <c r="F847" s="104"/>
      <c r="G847" s="104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>
      <c r="A848" s="103"/>
      <c r="B848" s="129"/>
      <c r="C848" s="103"/>
      <c r="D848" s="103"/>
      <c r="E848" s="103"/>
      <c r="F848" s="104"/>
      <c r="G848" s="104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>
      <c r="A849" s="103"/>
      <c r="B849" s="129"/>
      <c r="C849" s="103"/>
      <c r="D849" s="103"/>
      <c r="E849" s="103"/>
      <c r="F849" s="104"/>
      <c r="G849" s="104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>
      <c r="A850" s="103"/>
      <c r="B850" s="129"/>
      <c r="C850" s="103"/>
      <c r="D850" s="103"/>
      <c r="E850" s="103"/>
      <c r="F850" s="104"/>
      <c r="G850" s="104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>
      <c r="A851" s="103"/>
      <c r="B851" s="129"/>
      <c r="C851" s="103"/>
      <c r="D851" s="103"/>
      <c r="E851" s="103"/>
      <c r="F851" s="104"/>
      <c r="G851" s="104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>
      <c r="A852" s="103"/>
      <c r="B852" s="129"/>
      <c r="C852" s="103"/>
      <c r="D852" s="103"/>
      <c r="E852" s="103"/>
      <c r="F852" s="104"/>
      <c r="G852" s="104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>
      <c r="A853" s="103"/>
      <c r="B853" s="129"/>
      <c r="C853" s="103"/>
      <c r="D853" s="103"/>
      <c r="E853" s="103"/>
      <c r="F853" s="104"/>
      <c r="G853" s="104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>
      <c r="A854" s="103"/>
      <c r="B854" s="129"/>
      <c r="C854" s="103"/>
      <c r="D854" s="103"/>
      <c r="E854" s="103"/>
      <c r="F854" s="104"/>
      <c r="G854" s="104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>
      <c r="A855" s="103"/>
      <c r="B855" s="129"/>
      <c r="C855" s="103"/>
      <c r="D855" s="103"/>
      <c r="E855" s="103"/>
      <c r="F855" s="104"/>
      <c r="G855" s="104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>
      <c r="A856" s="103"/>
      <c r="B856" s="129"/>
      <c r="C856" s="103"/>
      <c r="D856" s="103"/>
      <c r="E856" s="103"/>
      <c r="F856" s="104"/>
      <c r="G856" s="104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>
      <c r="A857" s="103"/>
      <c r="B857" s="129"/>
      <c r="C857" s="103"/>
      <c r="D857" s="103"/>
      <c r="E857" s="103"/>
      <c r="F857" s="104"/>
      <c r="G857" s="104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>
      <c r="A858" s="103"/>
      <c r="B858" s="129"/>
      <c r="C858" s="103"/>
      <c r="D858" s="103"/>
      <c r="E858" s="103"/>
      <c r="F858" s="104"/>
      <c r="G858" s="104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>
      <c r="A859" s="103"/>
      <c r="B859" s="129"/>
      <c r="C859" s="103"/>
      <c r="D859" s="103"/>
      <c r="E859" s="103"/>
      <c r="F859" s="104"/>
      <c r="G859" s="104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>
      <c r="A860" s="103"/>
      <c r="B860" s="129"/>
      <c r="C860" s="103"/>
      <c r="D860" s="103"/>
      <c r="E860" s="103"/>
      <c r="F860" s="104"/>
      <c r="G860" s="104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>
      <c r="A861" s="103"/>
      <c r="B861" s="129"/>
      <c r="C861" s="103"/>
      <c r="D861" s="103"/>
      <c r="E861" s="103"/>
      <c r="F861" s="104"/>
      <c r="G861" s="104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>
      <c r="A862" s="103"/>
      <c r="B862" s="129"/>
      <c r="C862" s="103"/>
      <c r="D862" s="103"/>
      <c r="E862" s="103"/>
      <c r="F862" s="104"/>
      <c r="G862" s="104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>
      <c r="A863" s="103"/>
      <c r="B863" s="129"/>
      <c r="C863" s="103"/>
      <c r="D863" s="103"/>
      <c r="E863" s="103"/>
      <c r="F863" s="104"/>
      <c r="G863" s="104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>
      <c r="A864" s="103"/>
      <c r="B864" s="129"/>
      <c r="C864" s="103"/>
      <c r="D864" s="103"/>
      <c r="E864" s="103"/>
      <c r="F864" s="104"/>
      <c r="G864" s="104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>
      <c r="A865" s="103"/>
      <c r="B865" s="129"/>
      <c r="C865" s="103"/>
      <c r="D865" s="103"/>
      <c r="E865" s="103"/>
      <c r="F865" s="104"/>
      <c r="G865" s="104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>
      <c r="A866" s="103"/>
      <c r="B866" s="129"/>
      <c r="C866" s="103"/>
      <c r="D866" s="103"/>
      <c r="E866" s="103"/>
      <c r="F866" s="104"/>
      <c r="G866" s="104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>
      <c r="A867" s="103"/>
      <c r="B867" s="129"/>
      <c r="C867" s="103"/>
      <c r="D867" s="103"/>
      <c r="E867" s="103"/>
      <c r="F867" s="104"/>
      <c r="G867" s="104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>
      <c r="A868" s="103"/>
      <c r="B868" s="129"/>
      <c r="C868" s="103"/>
      <c r="D868" s="103"/>
      <c r="E868" s="103"/>
      <c r="F868" s="104"/>
      <c r="G868" s="104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>
      <c r="A869" s="103"/>
      <c r="B869" s="129"/>
      <c r="C869" s="103"/>
      <c r="D869" s="103"/>
      <c r="E869" s="103"/>
      <c r="F869" s="104"/>
      <c r="G869" s="104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>
      <c r="A870" s="103"/>
      <c r="B870" s="129"/>
      <c r="C870" s="103"/>
      <c r="D870" s="103"/>
      <c r="E870" s="103"/>
      <c r="F870" s="104"/>
      <c r="G870" s="104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>
      <c r="A871" s="103"/>
      <c r="B871" s="129"/>
      <c r="C871" s="103"/>
      <c r="D871" s="103"/>
      <c r="E871" s="103"/>
      <c r="F871" s="104"/>
      <c r="G871" s="104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>
      <c r="A872" s="103"/>
      <c r="B872" s="129"/>
      <c r="C872" s="103"/>
      <c r="D872" s="103"/>
      <c r="E872" s="103"/>
      <c r="F872" s="104"/>
      <c r="G872" s="104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>
      <c r="A873" s="103"/>
      <c r="B873" s="129"/>
      <c r="C873" s="103"/>
      <c r="D873" s="103"/>
      <c r="E873" s="103"/>
      <c r="F873" s="104"/>
      <c r="G873" s="104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>
      <c r="A874" s="103"/>
      <c r="B874" s="129"/>
      <c r="C874" s="103"/>
      <c r="D874" s="103"/>
      <c r="E874" s="103"/>
      <c r="F874" s="104"/>
      <c r="G874" s="104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>
      <c r="A875" s="103"/>
      <c r="B875" s="129"/>
      <c r="C875" s="103"/>
      <c r="D875" s="103"/>
      <c r="E875" s="103"/>
      <c r="F875" s="104"/>
      <c r="G875" s="104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>
      <c r="A876" s="103"/>
      <c r="B876" s="129"/>
      <c r="C876" s="103"/>
      <c r="D876" s="103"/>
      <c r="E876" s="103"/>
      <c r="F876" s="104"/>
      <c r="G876" s="104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>
      <c r="A877" s="103"/>
      <c r="B877" s="129"/>
      <c r="C877" s="103"/>
      <c r="D877" s="103"/>
      <c r="E877" s="103"/>
      <c r="F877" s="104"/>
      <c r="G877" s="104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>
      <c r="A878" s="103"/>
      <c r="B878" s="129"/>
      <c r="C878" s="103"/>
      <c r="D878" s="103"/>
      <c r="E878" s="103"/>
      <c r="F878" s="104"/>
      <c r="G878" s="104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>
      <c r="A879" s="103"/>
      <c r="B879" s="129"/>
      <c r="C879" s="103"/>
      <c r="D879" s="103"/>
      <c r="E879" s="103"/>
      <c r="F879" s="104"/>
      <c r="G879" s="104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>
      <c r="A880" s="103"/>
      <c r="B880" s="129"/>
      <c r="C880" s="103"/>
      <c r="D880" s="103"/>
      <c r="E880" s="103"/>
      <c r="F880" s="104"/>
      <c r="G880" s="104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>
      <c r="A881" s="103"/>
      <c r="B881" s="129"/>
      <c r="C881" s="103"/>
      <c r="D881" s="103"/>
      <c r="E881" s="103"/>
      <c r="F881" s="104"/>
      <c r="G881" s="104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>
      <c r="A882" s="103"/>
      <c r="B882" s="129"/>
      <c r="C882" s="103"/>
      <c r="D882" s="103"/>
      <c r="E882" s="103"/>
      <c r="F882" s="104"/>
      <c r="G882" s="104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>
      <c r="A883" s="103"/>
      <c r="B883" s="129"/>
      <c r="C883" s="103"/>
      <c r="D883" s="103"/>
      <c r="E883" s="103"/>
      <c r="F883" s="104"/>
      <c r="G883" s="104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>
      <c r="A884" s="103"/>
      <c r="B884" s="129"/>
      <c r="C884" s="103"/>
      <c r="D884" s="103"/>
      <c r="E884" s="103"/>
      <c r="F884" s="104"/>
      <c r="G884" s="104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>
      <c r="A885" s="103"/>
      <c r="B885" s="129"/>
      <c r="C885" s="103"/>
      <c r="D885" s="103"/>
      <c r="E885" s="103"/>
      <c r="F885" s="104"/>
      <c r="G885" s="104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>
      <c r="A886" s="103"/>
      <c r="B886" s="129"/>
      <c r="C886" s="103"/>
      <c r="D886" s="103"/>
      <c r="E886" s="103"/>
      <c r="F886" s="104"/>
      <c r="G886" s="104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>
      <c r="A887" s="103"/>
      <c r="B887" s="129"/>
      <c r="C887" s="103"/>
      <c r="D887" s="103"/>
      <c r="E887" s="103"/>
      <c r="F887" s="104"/>
      <c r="G887" s="104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>
      <c r="A888" s="103"/>
      <c r="B888" s="129"/>
      <c r="C888" s="103"/>
      <c r="D888" s="103"/>
      <c r="E888" s="103"/>
      <c r="F888" s="104"/>
      <c r="G888" s="104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>
      <c r="A889" s="103"/>
      <c r="B889" s="129"/>
      <c r="C889" s="103"/>
      <c r="D889" s="103"/>
      <c r="E889" s="103"/>
      <c r="F889" s="104"/>
      <c r="G889" s="104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>
      <c r="A890" s="103"/>
      <c r="B890" s="129"/>
      <c r="C890" s="103"/>
      <c r="D890" s="103"/>
      <c r="E890" s="103"/>
      <c r="F890" s="104"/>
      <c r="G890" s="104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>
      <c r="A891" s="103"/>
      <c r="B891" s="129"/>
      <c r="C891" s="103"/>
      <c r="D891" s="103"/>
      <c r="E891" s="103"/>
      <c r="F891" s="104"/>
      <c r="G891" s="104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>
      <c r="A892" s="103"/>
      <c r="B892" s="129"/>
      <c r="C892" s="103"/>
      <c r="D892" s="103"/>
      <c r="E892" s="103"/>
      <c r="F892" s="104"/>
      <c r="G892" s="104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>
      <c r="A893" s="103"/>
      <c r="B893" s="129"/>
      <c r="C893" s="103"/>
      <c r="D893" s="103"/>
      <c r="E893" s="103"/>
      <c r="F893" s="104"/>
      <c r="G893" s="104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>
      <c r="A894" s="103"/>
      <c r="B894" s="129"/>
      <c r="C894" s="103"/>
      <c r="D894" s="103"/>
      <c r="E894" s="103"/>
      <c r="F894" s="104"/>
      <c r="G894" s="104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>
      <c r="A895" s="103"/>
      <c r="B895" s="129"/>
      <c r="C895" s="103"/>
      <c r="D895" s="103"/>
      <c r="E895" s="103"/>
      <c r="F895" s="104"/>
      <c r="G895" s="104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>
      <c r="A896" s="103"/>
      <c r="B896" s="129"/>
      <c r="C896" s="103"/>
      <c r="D896" s="103"/>
      <c r="E896" s="103"/>
      <c r="F896" s="104"/>
      <c r="G896" s="104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>
      <c r="A897" s="103"/>
      <c r="B897" s="129"/>
      <c r="C897" s="103"/>
      <c r="D897" s="103"/>
      <c r="E897" s="103"/>
      <c r="F897" s="104"/>
      <c r="G897" s="104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>
      <c r="A898" s="103"/>
      <c r="B898" s="129"/>
      <c r="C898" s="103"/>
      <c r="D898" s="103"/>
      <c r="E898" s="103"/>
      <c r="F898" s="104"/>
      <c r="G898" s="104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>
      <c r="A899" s="103"/>
      <c r="B899" s="129"/>
      <c r="C899" s="103"/>
      <c r="D899" s="103"/>
      <c r="E899" s="103"/>
      <c r="F899" s="104"/>
      <c r="G899" s="104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>
      <c r="A900" s="103"/>
      <c r="B900" s="129"/>
      <c r="C900" s="103"/>
      <c r="D900" s="103"/>
      <c r="E900" s="103"/>
      <c r="F900" s="104"/>
      <c r="G900" s="104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>
      <c r="A901" s="103"/>
      <c r="B901" s="129"/>
      <c r="C901" s="103"/>
      <c r="D901" s="103"/>
      <c r="E901" s="103"/>
      <c r="F901" s="104"/>
      <c r="G901" s="104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>
      <c r="A902" s="103"/>
      <c r="B902" s="129"/>
      <c r="C902" s="103"/>
      <c r="D902" s="103"/>
      <c r="E902" s="103"/>
      <c r="F902" s="104"/>
      <c r="G902" s="104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>
      <c r="A903" s="103"/>
      <c r="B903" s="129"/>
      <c r="C903" s="103"/>
      <c r="D903" s="103"/>
      <c r="E903" s="103"/>
      <c r="F903" s="104"/>
      <c r="G903" s="104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>
      <c r="A904" s="103"/>
      <c r="B904" s="129"/>
      <c r="C904" s="103"/>
      <c r="D904" s="103"/>
      <c r="E904" s="103"/>
      <c r="F904" s="104"/>
      <c r="G904" s="104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>
      <c r="A905" s="103"/>
      <c r="B905" s="129"/>
      <c r="C905" s="103"/>
      <c r="D905" s="103"/>
      <c r="E905" s="103"/>
      <c r="F905" s="104"/>
      <c r="G905" s="104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>
      <c r="A906" s="103"/>
      <c r="B906" s="129"/>
      <c r="C906" s="103"/>
      <c r="D906" s="103"/>
      <c r="E906" s="103"/>
      <c r="F906" s="104"/>
      <c r="G906" s="104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>
      <c r="A907" s="103"/>
      <c r="B907" s="129"/>
      <c r="C907" s="103"/>
      <c r="D907" s="103"/>
      <c r="E907" s="103"/>
      <c r="F907" s="104"/>
      <c r="G907" s="104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>
      <c r="A908" s="103"/>
      <c r="B908" s="129"/>
      <c r="C908" s="103"/>
      <c r="D908" s="103"/>
      <c r="E908" s="103"/>
      <c r="F908" s="104"/>
      <c r="G908" s="104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>
      <c r="A909" s="103"/>
      <c r="B909" s="129"/>
      <c r="C909" s="103"/>
      <c r="D909" s="103"/>
      <c r="E909" s="103"/>
      <c r="F909" s="104"/>
      <c r="G909" s="104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>
      <c r="A910" s="103"/>
      <c r="B910" s="129"/>
      <c r="C910" s="103"/>
      <c r="D910" s="103"/>
      <c r="E910" s="103"/>
      <c r="F910" s="104"/>
      <c r="G910" s="104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>
      <c r="A911" s="103"/>
      <c r="B911" s="129"/>
      <c r="C911" s="103"/>
      <c r="D911" s="103"/>
      <c r="E911" s="103"/>
      <c r="F911" s="104"/>
      <c r="G911" s="104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>
      <c r="A912" s="103"/>
      <c r="B912" s="129"/>
      <c r="C912" s="103"/>
      <c r="D912" s="103"/>
      <c r="E912" s="103"/>
      <c r="F912" s="104"/>
      <c r="G912" s="104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>
      <c r="A913" s="103"/>
      <c r="B913" s="129"/>
      <c r="C913" s="103"/>
      <c r="D913" s="103"/>
      <c r="E913" s="103"/>
      <c r="F913" s="104"/>
      <c r="G913" s="104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>
      <c r="A914" s="103"/>
      <c r="B914" s="129"/>
      <c r="C914" s="103"/>
      <c r="D914" s="103"/>
      <c r="E914" s="103"/>
      <c r="F914" s="104"/>
      <c r="G914" s="104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>
      <c r="A915" s="103"/>
      <c r="B915" s="129"/>
      <c r="C915" s="103"/>
      <c r="D915" s="103"/>
      <c r="E915" s="103"/>
      <c r="F915" s="104"/>
      <c r="G915" s="104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>
      <c r="A916" s="103"/>
      <c r="B916" s="129"/>
      <c r="C916" s="103"/>
      <c r="D916" s="103"/>
      <c r="E916" s="103"/>
      <c r="F916" s="104"/>
      <c r="G916" s="104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>
      <c r="A917" s="103"/>
      <c r="B917" s="129"/>
      <c r="C917" s="103"/>
      <c r="D917" s="103"/>
      <c r="E917" s="103"/>
      <c r="F917" s="104"/>
      <c r="G917" s="104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>
      <c r="A918" s="103"/>
      <c r="B918" s="129"/>
      <c r="C918" s="103"/>
      <c r="D918" s="103"/>
      <c r="E918" s="103"/>
      <c r="F918" s="104"/>
      <c r="G918" s="104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>
      <c r="A919" s="103"/>
      <c r="B919" s="129"/>
      <c r="C919" s="103"/>
      <c r="D919" s="103"/>
      <c r="E919" s="103"/>
      <c r="F919" s="104"/>
      <c r="G919" s="104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>
      <c r="A920" s="103"/>
      <c r="B920" s="129"/>
      <c r="C920" s="103"/>
      <c r="D920" s="103"/>
      <c r="E920" s="103"/>
      <c r="F920" s="104"/>
      <c r="G920" s="104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>
      <c r="A921" s="103"/>
      <c r="B921" s="129"/>
      <c r="C921" s="103"/>
      <c r="D921" s="103"/>
      <c r="E921" s="103"/>
      <c r="F921" s="104"/>
      <c r="G921" s="104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>
      <c r="A922" s="103"/>
      <c r="B922" s="129"/>
      <c r="C922" s="103"/>
      <c r="D922" s="103"/>
      <c r="E922" s="103"/>
      <c r="F922" s="104"/>
      <c r="G922" s="104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>
      <c r="A923" s="103"/>
      <c r="B923" s="129"/>
      <c r="C923" s="103"/>
      <c r="D923" s="103"/>
      <c r="E923" s="103"/>
      <c r="F923" s="104"/>
      <c r="G923" s="104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>
      <c r="A924" s="103"/>
      <c r="B924" s="129"/>
      <c r="C924" s="103"/>
      <c r="D924" s="103"/>
      <c r="E924" s="103"/>
      <c r="F924" s="104"/>
      <c r="G924" s="104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>
      <c r="A925" s="103"/>
      <c r="B925" s="129"/>
      <c r="C925" s="103"/>
      <c r="D925" s="103"/>
      <c r="E925" s="103"/>
      <c r="F925" s="104"/>
      <c r="G925" s="104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>
      <c r="A926" s="103"/>
      <c r="B926" s="129"/>
      <c r="C926" s="103"/>
      <c r="D926" s="103"/>
      <c r="E926" s="103"/>
      <c r="F926" s="104"/>
      <c r="G926" s="104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>
      <c r="A927" s="103"/>
      <c r="B927" s="129"/>
      <c r="C927" s="103"/>
      <c r="D927" s="103"/>
      <c r="E927" s="103"/>
      <c r="F927" s="104"/>
      <c r="G927" s="104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>
      <c r="A928" s="103"/>
      <c r="B928" s="129"/>
      <c r="C928" s="103"/>
      <c r="D928" s="103"/>
      <c r="E928" s="103"/>
      <c r="F928" s="104"/>
      <c r="G928" s="104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>
      <c r="A929" s="103"/>
      <c r="B929" s="129"/>
      <c r="C929" s="103"/>
      <c r="D929" s="103"/>
      <c r="E929" s="103"/>
      <c r="F929" s="104"/>
      <c r="G929" s="104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>
      <c r="A930" s="103"/>
      <c r="B930" s="129"/>
      <c r="C930" s="103"/>
      <c r="D930" s="103"/>
      <c r="E930" s="103"/>
      <c r="F930" s="104"/>
      <c r="G930" s="104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>
      <c r="A931" s="103"/>
      <c r="B931" s="129"/>
      <c r="C931" s="103"/>
      <c r="D931" s="103"/>
      <c r="E931" s="103"/>
      <c r="F931" s="104"/>
      <c r="G931" s="104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>
      <c r="A932" s="103"/>
      <c r="B932" s="129"/>
      <c r="C932" s="103"/>
      <c r="D932" s="103"/>
      <c r="E932" s="103"/>
      <c r="F932" s="104"/>
      <c r="G932" s="104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>
      <c r="A933" s="103"/>
      <c r="B933" s="129"/>
      <c r="C933" s="103"/>
      <c r="D933" s="103"/>
      <c r="E933" s="103"/>
      <c r="F933" s="104"/>
      <c r="G933" s="104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>
      <c r="A934" s="103"/>
      <c r="B934" s="129"/>
      <c r="C934" s="103"/>
      <c r="D934" s="103"/>
      <c r="E934" s="103"/>
      <c r="F934" s="104"/>
      <c r="G934" s="104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>
      <c r="A935" s="103"/>
      <c r="B935" s="129"/>
      <c r="C935" s="103"/>
      <c r="D935" s="103"/>
      <c r="E935" s="103"/>
      <c r="F935" s="104"/>
      <c r="G935" s="104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>
      <c r="A936" s="103"/>
      <c r="B936" s="129"/>
      <c r="C936" s="103"/>
      <c r="D936" s="103"/>
      <c r="E936" s="103"/>
      <c r="F936" s="104"/>
      <c r="G936" s="104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>
      <c r="A937" s="103"/>
      <c r="B937" s="129"/>
      <c r="C937" s="103"/>
      <c r="D937" s="103"/>
      <c r="E937" s="103"/>
      <c r="F937" s="104"/>
      <c r="G937" s="104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>
      <c r="A938" s="103"/>
      <c r="B938" s="129"/>
      <c r="C938" s="103"/>
      <c r="D938" s="103"/>
      <c r="E938" s="103"/>
      <c r="F938" s="104"/>
      <c r="G938" s="104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>
      <c r="A939" s="103"/>
      <c r="B939" s="129"/>
      <c r="C939" s="103"/>
      <c r="D939" s="103"/>
      <c r="E939" s="103"/>
      <c r="F939" s="104"/>
      <c r="G939" s="104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>
      <c r="A940" s="103"/>
      <c r="B940" s="129"/>
      <c r="C940" s="103"/>
      <c r="D940" s="103"/>
      <c r="E940" s="103"/>
      <c r="F940" s="104"/>
      <c r="G940" s="104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>
      <c r="A941" s="103"/>
      <c r="B941" s="129"/>
      <c r="C941" s="103"/>
      <c r="D941" s="103"/>
      <c r="E941" s="103"/>
      <c r="F941" s="104"/>
      <c r="G941" s="104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>
      <c r="A942" s="103"/>
      <c r="B942" s="129"/>
      <c r="C942" s="103"/>
      <c r="D942" s="103"/>
      <c r="E942" s="103"/>
      <c r="F942" s="104"/>
      <c r="G942" s="104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>
      <c r="A943" s="103"/>
      <c r="B943" s="129"/>
      <c r="C943" s="103"/>
      <c r="D943" s="103"/>
      <c r="E943" s="103"/>
      <c r="F943" s="104"/>
      <c r="G943" s="104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>
      <c r="A944" s="103"/>
      <c r="B944" s="129"/>
      <c r="C944" s="103"/>
      <c r="D944" s="103"/>
      <c r="E944" s="103"/>
      <c r="F944" s="104"/>
      <c r="G944" s="104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>
      <c r="A945" s="103"/>
      <c r="B945" s="129"/>
      <c r="C945" s="103"/>
      <c r="D945" s="103"/>
      <c r="E945" s="103"/>
      <c r="F945" s="104"/>
      <c r="G945" s="104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>
      <c r="A946" s="103"/>
      <c r="B946" s="129"/>
      <c r="C946" s="103"/>
      <c r="D946" s="103"/>
      <c r="E946" s="103"/>
      <c r="F946" s="104"/>
      <c r="G946" s="104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>
      <c r="A947" s="103"/>
      <c r="B947" s="129"/>
      <c r="C947" s="103"/>
      <c r="D947" s="103"/>
      <c r="E947" s="103"/>
      <c r="F947" s="104"/>
      <c r="G947" s="104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>
      <c r="A948" s="103"/>
      <c r="B948" s="129"/>
      <c r="C948" s="103"/>
      <c r="D948" s="103"/>
      <c r="E948" s="103"/>
      <c r="F948" s="104"/>
      <c r="G948" s="104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>
      <c r="A949" s="103"/>
      <c r="B949" s="129"/>
      <c r="C949" s="103"/>
      <c r="D949" s="103"/>
      <c r="E949" s="103"/>
      <c r="F949" s="104"/>
      <c r="G949" s="104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>
      <c r="A950" s="103"/>
      <c r="B950" s="129"/>
      <c r="C950" s="103"/>
      <c r="D950" s="103"/>
      <c r="E950" s="103"/>
      <c r="F950" s="104"/>
      <c r="G950" s="104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>
      <c r="A951" s="103"/>
      <c r="B951" s="129"/>
      <c r="C951" s="103"/>
      <c r="D951" s="103"/>
      <c r="E951" s="103"/>
      <c r="F951" s="104"/>
      <c r="G951" s="104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>
      <c r="A952" s="103"/>
      <c r="B952" s="129"/>
      <c r="C952" s="103"/>
      <c r="D952" s="103"/>
      <c r="E952" s="103"/>
      <c r="F952" s="104"/>
      <c r="G952" s="104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>
      <c r="A953" s="103"/>
      <c r="B953" s="129"/>
      <c r="C953" s="103"/>
      <c r="D953" s="103"/>
      <c r="E953" s="103"/>
      <c r="F953" s="104"/>
      <c r="G953" s="104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>
      <c r="A954" s="103"/>
      <c r="B954" s="129"/>
      <c r="C954" s="103"/>
      <c r="D954" s="103"/>
      <c r="E954" s="103"/>
      <c r="F954" s="104"/>
      <c r="G954" s="104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>
      <c r="A955" s="103"/>
      <c r="B955" s="129"/>
      <c r="C955" s="103"/>
      <c r="D955" s="103"/>
      <c r="E955" s="103"/>
      <c r="F955" s="104"/>
      <c r="G955" s="104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>
      <c r="A956" s="103"/>
      <c r="B956" s="129"/>
      <c r="C956" s="103"/>
      <c r="D956" s="103"/>
      <c r="E956" s="103"/>
      <c r="F956" s="104"/>
      <c r="G956" s="104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>
      <c r="A957" s="103"/>
      <c r="B957" s="129"/>
      <c r="C957" s="103"/>
      <c r="D957" s="103"/>
      <c r="E957" s="103"/>
      <c r="F957" s="104"/>
      <c r="G957" s="104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>
      <c r="A958" s="103"/>
      <c r="B958" s="129"/>
      <c r="C958" s="103"/>
      <c r="D958" s="103"/>
      <c r="E958" s="103"/>
      <c r="F958" s="104"/>
      <c r="G958" s="104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>
      <c r="A959" s="103"/>
      <c r="B959" s="129"/>
      <c r="C959" s="103"/>
      <c r="D959" s="103"/>
      <c r="E959" s="103"/>
      <c r="F959" s="104"/>
      <c r="G959" s="104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>
      <c r="A960" s="103"/>
      <c r="B960" s="129"/>
      <c r="C960" s="103"/>
      <c r="D960" s="103"/>
      <c r="E960" s="103"/>
      <c r="F960" s="104"/>
      <c r="G960" s="104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>
      <c r="A961" s="103"/>
      <c r="B961" s="129"/>
      <c r="C961" s="103"/>
      <c r="D961" s="103"/>
      <c r="E961" s="103"/>
      <c r="F961" s="104"/>
      <c r="G961" s="104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>
      <c r="A962" s="103"/>
      <c r="B962" s="129"/>
      <c r="C962" s="103"/>
      <c r="D962" s="103"/>
      <c r="E962" s="103"/>
      <c r="F962" s="104"/>
      <c r="G962" s="104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>
      <c r="A963" s="103"/>
      <c r="B963" s="129"/>
      <c r="C963" s="103"/>
      <c r="D963" s="103"/>
      <c r="E963" s="103"/>
      <c r="F963" s="104"/>
      <c r="G963" s="104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>
      <c r="A964" s="103"/>
      <c r="B964" s="129"/>
      <c r="C964" s="103"/>
      <c r="D964" s="103"/>
      <c r="E964" s="103"/>
      <c r="F964" s="104"/>
      <c r="G964" s="104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>
      <c r="A965" s="103"/>
      <c r="B965" s="129"/>
      <c r="C965" s="103"/>
      <c r="D965" s="103"/>
      <c r="E965" s="103"/>
      <c r="F965" s="104"/>
      <c r="G965" s="104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>
      <c r="A966" s="103"/>
      <c r="B966" s="129"/>
      <c r="C966" s="103"/>
      <c r="D966" s="103"/>
      <c r="E966" s="103"/>
      <c r="F966" s="104"/>
      <c r="G966" s="104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>
      <c r="A967" s="103"/>
      <c r="B967" s="129"/>
      <c r="C967" s="103"/>
      <c r="D967" s="103"/>
      <c r="E967" s="103"/>
      <c r="F967" s="104"/>
      <c r="G967" s="104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>
      <c r="A968" s="103"/>
      <c r="B968" s="129"/>
      <c r="C968" s="103"/>
      <c r="D968" s="103"/>
      <c r="E968" s="103"/>
      <c r="F968" s="104"/>
      <c r="G968" s="104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>
      <c r="A969" s="103"/>
      <c r="B969" s="129"/>
      <c r="C969" s="103"/>
      <c r="D969" s="103"/>
      <c r="E969" s="103"/>
      <c r="F969" s="104"/>
      <c r="G969" s="104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>
      <c r="A970" s="103"/>
      <c r="B970" s="129"/>
      <c r="C970" s="103"/>
      <c r="D970" s="103"/>
      <c r="E970" s="103"/>
      <c r="F970" s="104"/>
      <c r="G970" s="104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>
      <c r="A971" s="103"/>
      <c r="B971" s="129"/>
      <c r="C971" s="103"/>
      <c r="D971" s="103"/>
      <c r="E971" s="103"/>
      <c r="F971" s="104"/>
      <c r="G971" s="104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>
      <c r="A972" s="103"/>
      <c r="B972" s="129"/>
      <c r="C972" s="103"/>
      <c r="D972" s="103"/>
      <c r="E972" s="103"/>
      <c r="F972" s="104"/>
      <c r="G972" s="104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>
      <c r="A973" s="103"/>
      <c r="B973" s="129"/>
      <c r="C973" s="103"/>
      <c r="D973" s="103"/>
      <c r="E973" s="103"/>
      <c r="F973" s="104"/>
      <c r="G973" s="104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>
      <c r="A974" s="103"/>
      <c r="B974" s="129"/>
      <c r="C974" s="103"/>
      <c r="D974" s="103"/>
      <c r="E974" s="103"/>
      <c r="F974" s="104"/>
      <c r="G974" s="104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>
      <c r="A975" s="103"/>
      <c r="B975" s="129"/>
      <c r="C975" s="103"/>
      <c r="D975" s="103"/>
      <c r="E975" s="103"/>
      <c r="F975" s="104"/>
      <c r="G975" s="104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>
      <c r="A976" s="103"/>
      <c r="B976" s="129"/>
      <c r="C976" s="103"/>
      <c r="D976" s="103"/>
      <c r="E976" s="103"/>
      <c r="F976" s="104"/>
      <c r="G976" s="104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>
      <c r="A977" s="103"/>
      <c r="B977" s="129"/>
      <c r="C977" s="103"/>
      <c r="D977" s="103"/>
      <c r="E977" s="103"/>
      <c r="F977" s="104"/>
      <c r="G977" s="104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>
      <c r="A978" s="103"/>
      <c r="B978" s="129"/>
      <c r="C978" s="103"/>
      <c r="D978" s="103"/>
      <c r="E978" s="103"/>
      <c r="F978" s="104"/>
      <c r="G978" s="104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>
      <c r="A979" s="103"/>
      <c r="B979" s="129"/>
      <c r="C979" s="103"/>
      <c r="D979" s="103"/>
      <c r="E979" s="103"/>
      <c r="F979" s="104"/>
      <c r="G979" s="104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>
      <c r="A980" s="103"/>
      <c r="B980" s="129"/>
      <c r="C980" s="103"/>
      <c r="D980" s="103"/>
      <c r="E980" s="103"/>
      <c r="F980" s="104"/>
      <c r="G980" s="104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>
      <c r="A981" s="103"/>
      <c r="B981" s="129"/>
      <c r="C981" s="103"/>
      <c r="D981" s="103"/>
      <c r="E981" s="103"/>
      <c r="F981" s="104"/>
      <c r="G981" s="104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>
      <c r="A982" s="103"/>
      <c r="B982" s="129"/>
      <c r="C982" s="103"/>
      <c r="D982" s="103"/>
      <c r="E982" s="103"/>
      <c r="F982" s="104"/>
      <c r="G982" s="104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>
      <c r="A983" s="103"/>
      <c r="B983" s="129"/>
      <c r="C983" s="103"/>
      <c r="D983" s="103"/>
      <c r="E983" s="103"/>
      <c r="F983" s="104"/>
      <c r="G983" s="104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>
      <c r="A984" s="103"/>
      <c r="B984" s="129"/>
      <c r="C984" s="103"/>
      <c r="D984" s="103"/>
      <c r="E984" s="103"/>
      <c r="F984" s="104"/>
      <c r="G984" s="104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>
      <c r="A985" s="103"/>
      <c r="B985" s="129"/>
      <c r="C985" s="103"/>
      <c r="D985" s="103"/>
      <c r="E985" s="103"/>
      <c r="F985" s="104"/>
      <c r="G985" s="104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>
      <c r="A986" s="103"/>
      <c r="B986" s="129"/>
      <c r="C986" s="103"/>
      <c r="D986" s="103"/>
      <c r="E986" s="103"/>
      <c r="F986" s="104"/>
      <c r="G986" s="104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>
      <c r="A987" s="103"/>
      <c r="B987" s="129"/>
      <c r="C987" s="103"/>
      <c r="D987" s="103"/>
      <c r="E987" s="103"/>
      <c r="F987" s="104"/>
      <c r="G987" s="104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>
      <c r="A988" s="103"/>
      <c r="B988" s="129"/>
      <c r="C988" s="103"/>
      <c r="D988" s="103"/>
      <c r="E988" s="103"/>
      <c r="F988" s="104"/>
      <c r="G988" s="104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>
      <c r="A989" s="103"/>
      <c r="B989" s="129"/>
      <c r="C989" s="103"/>
      <c r="D989" s="103"/>
      <c r="E989" s="103"/>
      <c r="F989" s="104"/>
      <c r="G989" s="104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>
      <c r="A990" s="103"/>
      <c r="B990" s="129"/>
      <c r="C990" s="103"/>
      <c r="D990" s="103"/>
      <c r="E990" s="103"/>
      <c r="F990" s="104"/>
      <c r="G990" s="104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>
      <c r="A991" s="103"/>
      <c r="B991" s="129"/>
      <c r="C991" s="103"/>
      <c r="D991" s="103"/>
      <c r="E991" s="103"/>
      <c r="F991" s="104"/>
      <c r="G991" s="104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>
      <c r="A992" s="103"/>
      <c r="B992" s="129"/>
      <c r="C992" s="103"/>
      <c r="D992" s="103"/>
      <c r="E992" s="103"/>
      <c r="F992" s="104"/>
      <c r="G992" s="104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>
      <c r="A993" s="103"/>
      <c r="B993" s="129"/>
      <c r="C993" s="103"/>
      <c r="D993" s="103"/>
      <c r="E993" s="103"/>
      <c r="F993" s="104"/>
      <c r="G993" s="104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>
      <c r="A994" s="103"/>
      <c r="B994" s="129"/>
      <c r="C994" s="103"/>
      <c r="D994" s="103"/>
      <c r="E994" s="103"/>
      <c r="F994" s="104"/>
      <c r="G994" s="104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>
      <c r="A995" s="103"/>
      <c r="B995" s="129"/>
      <c r="C995" s="103"/>
      <c r="D995" s="103"/>
      <c r="E995" s="103"/>
      <c r="F995" s="104"/>
      <c r="G995" s="104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>
      <c r="A996" s="103"/>
      <c r="B996" s="129"/>
      <c r="C996" s="103"/>
      <c r="D996" s="103"/>
      <c r="E996" s="103"/>
      <c r="F996" s="104"/>
      <c r="G996" s="104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>
      <c r="A997" s="103"/>
      <c r="B997" s="129"/>
      <c r="C997" s="103"/>
      <c r="D997" s="103"/>
      <c r="E997" s="103"/>
      <c r="F997" s="104"/>
      <c r="G997" s="104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>
      <c r="A998" s="103"/>
      <c r="B998" s="129"/>
      <c r="C998" s="103"/>
      <c r="D998" s="103"/>
      <c r="E998" s="103"/>
      <c r="F998" s="104"/>
      <c r="G998" s="104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>
      <c r="A999" s="103"/>
      <c r="B999" s="129"/>
      <c r="C999" s="103"/>
      <c r="D999" s="103"/>
      <c r="E999" s="103"/>
      <c r="F999" s="104"/>
      <c r="G999" s="104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>
      <c r="A1000" s="103"/>
      <c r="B1000" s="129"/>
      <c r="C1000" s="103"/>
      <c r="D1000" s="103"/>
      <c r="E1000" s="103"/>
      <c r="F1000" s="104"/>
      <c r="G1000" s="104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  <row r="1001" spans="1:26" ht="15.75" customHeight="1">
      <c r="A1001" s="103"/>
      <c r="B1001" s="129"/>
      <c r="C1001" s="103"/>
      <c r="D1001" s="103"/>
      <c r="E1001" s="103"/>
      <c r="F1001" s="104"/>
      <c r="G1001" s="104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</row>
    <row r="1002" spans="1:26" ht="15.75" customHeight="1">
      <c r="A1002" s="103"/>
      <c r="B1002" s="129"/>
      <c r="C1002" s="103"/>
      <c r="D1002" s="103"/>
      <c r="E1002" s="103"/>
      <c r="F1002" s="104"/>
      <c r="G1002" s="104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</row>
    <row r="1003" spans="1:26" ht="15.75" customHeight="1">
      <c r="A1003" s="103"/>
      <c r="B1003" s="129"/>
      <c r="C1003" s="103"/>
      <c r="D1003" s="103"/>
      <c r="E1003" s="103"/>
      <c r="F1003" s="104"/>
      <c r="G1003" s="104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</row>
    <row r="1004" spans="1:26" ht="15.75" customHeight="1">
      <c r="A1004" s="103"/>
      <c r="B1004" s="129"/>
      <c r="C1004" s="103"/>
      <c r="D1004" s="103"/>
      <c r="E1004" s="103"/>
      <c r="F1004" s="104"/>
      <c r="G1004" s="104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  <c r="S1004" s="103"/>
      <c r="T1004" s="103"/>
      <c r="U1004" s="103"/>
      <c r="V1004" s="103"/>
      <c r="W1004" s="103"/>
      <c r="X1004" s="103"/>
      <c r="Y1004" s="103"/>
      <c r="Z1004" s="103"/>
    </row>
    <row r="1005" spans="1:26" ht="15.75" customHeight="1">
      <c r="A1005" s="103"/>
      <c r="B1005" s="129"/>
      <c r="C1005" s="103"/>
      <c r="D1005" s="103"/>
      <c r="E1005" s="103"/>
      <c r="F1005" s="104"/>
      <c r="G1005" s="104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103"/>
      <c r="Z1005" s="103"/>
    </row>
    <row r="1006" spans="1:26" ht="15.75" customHeight="1">
      <c r="A1006" s="103"/>
      <c r="B1006" s="129"/>
      <c r="C1006" s="103"/>
      <c r="D1006" s="103"/>
      <c r="E1006" s="103"/>
      <c r="F1006" s="104"/>
      <c r="G1006" s="104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3"/>
      <c r="T1006" s="103"/>
      <c r="U1006" s="103"/>
      <c r="V1006" s="103"/>
      <c r="W1006" s="103"/>
      <c r="X1006" s="103"/>
      <c r="Y1006" s="103"/>
      <c r="Z1006" s="103"/>
    </row>
    <row r="1007" spans="1:26" ht="15.75" customHeight="1">
      <c r="A1007" s="103"/>
      <c r="B1007" s="129"/>
      <c r="C1007" s="103"/>
      <c r="D1007" s="103"/>
      <c r="E1007" s="103"/>
      <c r="F1007" s="104"/>
      <c r="G1007" s="104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  <c r="S1007" s="103"/>
      <c r="T1007" s="103"/>
      <c r="U1007" s="103"/>
      <c r="V1007" s="103"/>
      <c r="W1007" s="103"/>
      <c r="X1007" s="103"/>
      <c r="Y1007" s="103"/>
      <c r="Z1007" s="103"/>
    </row>
    <row r="1008" spans="1:26" ht="15.75" customHeight="1">
      <c r="A1008" s="103"/>
      <c r="B1008" s="129"/>
      <c r="C1008" s="103"/>
      <c r="D1008" s="103"/>
      <c r="E1008" s="103"/>
      <c r="F1008" s="104"/>
      <c r="G1008" s="104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  <c r="S1008" s="103"/>
      <c r="T1008" s="103"/>
      <c r="U1008" s="103"/>
      <c r="V1008" s="103"/>
      <c r="W1008" s="103"/>
      <c r="X1008" s="103"/>
      <c r="Y1008" s="103"/>
      <c r="Z1008" s="103"/>
    </row>
    <row r="1009" spans="1:26" ht="15.75" customHeight="1">
      <c r="A1009" s="103"/>
      <c r="B1009" s="129"/>
      <c r="C1009" s="103"/>
      <c r="D1009" s="103"/>
      <c r="E1009" s="103"/>
      <c r="F1009" s="104"/>
      <c r="G1009" s="104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  <c r="S1009" s="103"/>
      <c r="T1009" s="103"/>
      <c r="U1009" s="103"/>
      <c r="V1009" s="103"/>
      <c r="W1009" s="103"/>
      <c r="X1009" s="103"/>
      <c r="Y1009" s="103"/>
      <c r="Z1009" s="103"/>
    </row>
    <row r="1010" spans="1:26" ht="15.75" customHeight="1">
      <c r="A1010" s="103"/>
      <c r="B1010" s="129"/>
      <c r="C1010" s="103"/>
      <c r="D1010" s="103"/>
      <c r="E1010" s="103"/>
      <c r="F1010" s="104"/>
      <c r="G1010" s="104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  <c r="U1010" s="103"/>
      <c r="V1010" s="103"/>
      <c r="W1010" s="103"/>
      <c r="X1010" s="103"/>
      <c r="Y1010" s="103"/>
      <c r="Z1010" s="103"/>
    </row>
    <row r="1011" spans="1:26" ht="15.75" customHeight="1">
      <c r="A1011" s="103"/>
      <c r="B1011" s="129"/>
      <c r="C1011" s="103"/>
      <c r="D1011" s="103"/>
      <c r="E1011" s="103"/>
      <c r="F1011" s="104"/>
      <c r="G1011" s="104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103"/>
      <c r="Z1011" s="103"/>
    </row>
    <row r="1012" spans="1:26" ht="15.75" customHeight="1">
      <c r="A1012" s="103"/>
      <c r="B1012" s="129"/>
      <c r="C1012" s="103"/>
      <c r="D1012" s="103"/>
      <c r="E1012" s="103"/>
      <c r="F1012" s="104"/>
      <c r="G1012" s="104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  <c r="S1012" s="103"/>
      <c r="T1012" s="103"/>
      <c r="U1012" s="103"/>
      <c r="V1012" s="103"/>
      <c r="W1012" s="103"/>
      <c r="X1012" s="103"/>
      <c r="Y1012" s="103"/>
      <c r="Z1012" s="103"/>
    </row>
    <row r="1013" spans="1:26" ht="15.75" customHeight="1">
      <c r="A1013" s="103"/>
      <c r="B1013" s="129"/>
      <c r="C1013" s="103"/>
      <c r="D1013" s="103"/>
      <c r="E1013" s="103"/>
      <c r="F1013" s="104"/>
      <c r="G1013" s="104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  <c r="V1013" s="103"/>
      <c r="W1013" s="103"/>
      <c r="X1013" s="103"/>
      <c r="Y1013" s="103"/>
      <c r="Z1013" s="103"/>
    </row>
    <row r="1014" spans="1:26" ht="15.75" customHeight="1">
      <c r="A1014" s="103"/>
      <c r="B1014" s="129"/>
      <c r="C1014" s="103"/>
      <c r="D1014" s="103"/>
      <c r="E1014" s="103"/>
      <c r="F1014" s="104"/>
      <c r="G1014" s="104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103"/>
      <c r="Z1014" s="103"/>
    </row>
    <row r="1015" spans="1:26" ht="15.75" customHeight="1">
      <c r="A1015" s="103"/>
      <c r="B1015" s="129"/>
      <c r="C1015" s="103"/>
      <c r="D1015" s="103"/>
      <c r="E1015" s="103"/>
      <c r="F1015" s="104"/>
      <c r="G1015" s="104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  <c r="S1015" s="103"/>
      <c r="T1015" s="103"/>
      <c r="U1015" s="103"/>
      <c r="V1015" s="103"/>
      <c r="W1015" s="103"/>
      <c r="X1015" s="103"/>
      <c r="Y1015" s="103"/>
      <c r="Z1015" s="103"/>
    </row>
    <row r="1016" spans="1:26" ht="15.75" customHeight="1">
      <c r="A1016" s="103"/>
      <c r="B1016" s="129"/>
      <c r="C1016" s="103"/>
      <c r="D1016" s="103"/>
      <c r="E1016" s="103"/>
      <c r="F1016" s="104"/>
      <c r="G1016" s="104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</row>
    <row r="1017" spans="1:26" ht="15.75" customHeight="1">
      <c r="A1017" s="103"/>
      <c r="B1017" s="129"/>
      <c r="C1017" s="103"/>
      <c r="D1017" s="103"/>
      <c r="E1017" s="103"/>
      <c r="F1017" s="104"/>
      <c r="G1017" s="104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103"/>
      <c r="Z1017" s="103"/>
    </row>
    <row r="1018" spans="1:26" ht="15.75" customHeight="1">
      <c r="A1018" s="103"/>
      <c r="B1018" s="129"/>
      <c r="C1018" s="103"/>
      <c r="D1018" s="103"/>
      <c r="E1018" s="103"/>
      <c r="F1018" s="104"/>
      <c r="G1018" s="104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  <c r="S1018" s="103"/>
      <c r="T1018" s="103"/>
      <c r="U1018" s="103"/>
      <c r="V1018" s="103"/>
      <c r="W1018" s="103"/>
      <c r="X1018" s="103"/>
      <c r="Y1018" s="103"/>
      <c r="Z1018" s="103"/>
    </row>
    <row r="1019" spans="1:26" ht="15.75" customHeight="1">
      <c r="A1019" s="103"/>
      <c r="B1019" s="129"/>
      <c r="C1019" s="103"/>
      <c r="D1019" s="103"/>
      <c r="E1019" s="103"/>
      <c r="F1019" s="104"/>
      <c r="G1019" s="104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  <c r="S1019" s="103"/>
      <c r="T1019" s="103"/>
      <c r="U1019" s="103"/>
      <c r="V1019" s="103"/>
      <c r="W1019" s="103"/>
      <c r="X1019" s="103"/>
      <c r="Y1019" s="103"/>
      <c r="Z1019" s="103"/>
    </row>
    <row r="1020" spans="1:26" ht="15.75" customHeight="1">
      <c r="A1020" s="103"/>
      <c r="B1020" s="129"/>
      <c r="C1020" s="103"/>
      <c r="D1020" s="103"/>
      <c r="E1020" s="103"/>
      <c r="F1020" s="104"/>
      <c r="G1020" s="104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  <c r="S1020" s="103"/>
      <c r="T1020" s="103"/>
      <c r="U1020" s="103"/>
      <c r="V1020" s="103"/>
      <c r="W1020" s="103"/>
      <c r="X1020" s="103"/>
      <c r="Y1020" s="103"/>
      <c r="Z1020" s="103"/>
    </row>
    <row r="1021" spans="1:26" ht="15.75" customHeight="1">
      <c r="A1021" s="103"/>
      <c r="B1021" s="129"/>
      <c r="C1021" s="103"/>
      <c r="D1021" s="103"/>
      <c r="E1021" s="103"/>
      <c r="F1021" s="104"/>
      <c r="G1021" s="104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  <c r="S1021" s="103"/>
      <c r="T1021" s="103"/>
      <c r="U1021" s="103"/>
      <c r="V1021" s="103"/>
      <c r="W1021" s="103"/>
      <c r="X1021" s="103"/>
      <c r="Y1021" s="103"/>
      <c r="Z1021" s="103"/>
    </row>
    <row r="1022" spans="1:26" ht="15.75" customHeight="1">
      <c r="A1022" s="103"/>
      <c r="B1022" s="129"/>
      <c r="C1022" s="103"/>
      <c r="D1022" s="103"/>
      <c r="E1022" s="103"/>
      <c r="F1022" s="104"/>
      <c r="G1022" s="104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</row>
  </sheetData>
  <mergeCells count="33">
    <mergeCell ref="A113:C113"/>
    <mergeCell ref="A120:B120"/>
    <mergeCell ref="A122:B122"/>
    <mergeCell ref="A88:B88"/>
    <mergeCell ref="A93:B93"/>
    <mergeCell ref="A94:C94"/>
    <mergeCell ref="A102:B102"/>
    <mergeCell ref="A103:C103"/>
    <mergeCell ref="A112:B112"/>
    <mergeCell ref="A80:C80"/>
    <mergeCell ref="A48:B48"/>
    <mergeCell ref="A49:C49"/>
    <mergeCell ref="F49:F50"/>
    <mergeCell ref="A58:B58"/>
    <mergeCell ref="A59:C59"/>
    <mergeCell ref="A64:B64"/>
    <mergeCell ref="A65:C65"/>
    <mergeCell ref="A72:B72"/>
    <mergeCell ref="A73:C73"/>
    <mergeCell ref="A74:C74"/>
    <mergeCell ref="A79:B79"/>
    <mergeCell ref="A38:C38"/>
    <mergeCell ref="A1:C1"/>
    <mergeCell ref="A2:C2"/>
    <mergeCell ref="A7:C7"/>
    <mergeCell ref="A10:C10"/>
    <mergeCell ref="A17:C17"/>
    <mergeCell ref="A26:B26"/>
    <mergeCell ref="A29:B29"/>
    <mergeCell ref="A30:C30"/>
    <mergeCell ref="A31:C31"/>
    <mergeCell ref="A35:B35"/>
    <mergeCell ref="A37:B37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topLeftCell="A64" workbookViewId="0">
      <selection activeCell="H83" sqref="H83"/>
    </sheetView>
  </sheetViews>
  <sheetFormatPr defaultColWidth="12.625" defaultRowHeight="15" customHeight="1"/>
  <cols>
    <col min="1" max="1" width="10.125" style="131" customWidth="1"/>
    <col min="2" max="2" width="50.125" style="131" customWidth="1"/>
    <col min="3" max="3" width="12.625" style="131" customWidth="1"/>
    <col min="4" max="4" width="10.125" style="131" customWidth="1"/>
    <col min="5" max="5" width="11.125" customWidth="1"/>
    <col min="6" max="6" width="10.5" customWidth="1"/>
    <col min="7" max="26" width="8.625" customWidth="1"/>
  </cols>
  <sheetData>
    <row r="1" spans="1:26" ht="15.75" customHeight="1">
      <c r="A1" s="216" t="s">
        <v>252</v>
      </c>
      <c r="B1" s="217"/>
      <c r="C1" s="218"/>
      <c r="D1" s="57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216" t="s">
        <v>148</v>
      </c>
      <c r="B2" s="217"/>
      <c r="C2" s="218"/>
      <c r="D2" s="57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45" t="s">
        <v>149</v>
      </c>
      <c r="B3" s="45" t="s">
        <v>150</v>
      </c>
      <c r="C3" s="45"/>
      <c r="D3" s="57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45" t="s">
        <v>151</v>
      </c>
      <c r="B4" s="45" t="s">
        <v>152</v>
      </c>
      <c r="C4" s="45" t="s">
        <v>153</v>
      </c>
      <c r="D4" s="57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36">
      <c r="A5" s="45" t="s">
        <v>154</v>
      </c>
      <c r="B5" s="45" t="s">
        <v>155</v>
      </c>
      <c r="C5" s="45" t="s">
        <v>404</v>
      </c>
      <c r="D5" s="57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45" t="s">
        <v>156</v>
      </c>
      <c r="B6" s="45" t="s">
        <v>157</v>
      </c>
      <c r="C6" s="45" t="s">
        <v>158</v>
      </c>
      <c r="D6" s="57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219" t="s">
        <v>159</v>
      </c>
      <c r="B7" s="220"/>
      <c r="C7" s="221"/>
      <c r="D7" s="57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29.25" customHeight="1">
      <c r="A8" s="45" t="s">
        <v>160</v>
      </c>
      <c r="B8" s="45" t="s">
        <v>161</v>
      </c>
      <c r="C8" s="45" t="s">
        <v>162</v>
      </c>
      <c r="D8" s="57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.75" customHeight="1">
      <c r="A9" s="45" t="s">
        <v>254</v>
      </c>
      <c r="B9" s="45" t="s">
        <v>164</v>
      </c>
      <c r="C9" s="45">
        <v>1</v>
      </c>
      <c r="D9" s="57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219" t="s">
        <v>165</v>
      </c>
      <c r="B10" s="220"/>
      <c r="C10" s="221"/>
      <c r="D10" s="57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>
      <c r="A11" s="45">
        <v>1</v>
      </c>
      <c r="B11" s="45" t="s">
        <v>166</v>
      </c>
      <c r="C11" s="45" t="s">
        <v>255</v>
      </c>
      <c r="D11" s="57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45">
        <v>2</v>
      </c>
      <c r="B12" s="45" t="s">
        <v>168</v>
      </c>
      <c r="C12" s="45" t="s">
        <v>256</v>
      </c>
      <c r="D12" s="57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45">
        <v>3</v>
      </c>
      <c r="B13" s="45" t="s">
        <v>170</v>
      </c>
      <c r="C13" s="47">
        <v>2091.6799999999998</v>
      </c>
      <c r="D13" s="57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.75" customHeight="1">
      <c r="A14" s="45">
        <v>4</v>
      </c>
      <c r="B14" s="45" t="s">
        <v>171</v>
      </c>
      <c r="C14" s="59" t="s">
        <v>403</v>
      </c>
      <c r="D14" s="57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.75" customHeight="1">
      <c r="A15" s="45">
        <v>5</v>
      </c>
      <c r="B15" s="45" t="s">
        <v>173</v>
      </c>
      <c r="C15" s="45" t="s">
        <v>174</v>
      </c>
      <c r="D15" s="57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customHeight="1">
      <c r="A16" s="45">
        <v>6</v>
      </c>
      <c r="B16" s="45" t="s">
        <v>175</v>
      </c>
      <c r="C16" s="45" t="s">
        <v>405</v>
      </c>
      <c r="D16" s="5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>
      <c r="A17" s="222" t="s">
        <v>177</v>
      </c>
      <c r="B17" s="223"/>
      <c r="C17" s="224"/>
      <c r="D17" s="5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.75" customHeight="1">
      <c r="A18" s="46">
        <v>1</v>
      </c>
      <c r="B18" s="46" t="s">
        <v>178</v>
      </c>
      <c r="C18" s="46" t="s">
        <v>179</v>
      </c>
      <c r="D18" s="57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>
      <c r="A19" s="45" t="s">
        <v>149</v>
      </c>
      <c r="B19" s="45" t="s">
        <v>180</v>
      </c>
      <c r="C19" s="47">
        <v>2091.6799999999998</v>
      </c>
      <c r="D19" s="5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.75" customHeight="1">
      <c r="A20" s="45" t="s">
        <v>151</v>
      </c>
      <c r="B20" s="45" t="s">
        <v>258</v>
      </c>
      <c r="C20" s="47">
        <v>0</v>
      </c>
      <c r="D20" s="5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>
      <c r="A21" s="45" t="s">
        <v>154</v>
      </c>
      <c r="B21" s="45" t="s">
        <v>181</v>
      </c>
      <c r="C21" s="47">
        <v>0</v>
      </c>
      <c r="D21" s="5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>
      <c r="A22" s="45" t="s">
        <v>156</v>
      </c>
      <c r="B22" s="45" t="s">
        <v>182</v>
      </c>
      <c r="C22" s="47">
        <v>0</v>
      </c>
      <c r="D22" s="57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>
      <c r="A23" s="45" t="s">
        <v>183</v>
      </c>
      <c r="B23" s="45" t="s">
        <v>184</v>
      </c>
      <c r="C23" s="47">
        <v>0</v>
      </c>
      <c r="D23" s="57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>
      <c r="A24" s="45" t="s">
        <v>185</v>
      </c>
      <c r="B24" s="45" t="s">
        <v>186</v>
      </c>
      <c r="C24" s="47">
        <v>0</v>
      </c>
      <c r="D24" s="57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>
      <c r="A25" s="225" t="s">
        <v>187</v>
      </c>
      <c r="B25" s="218"/>
      <c r="C25" s="48">
        <f>SUM(C19:C24)</f>
        <v>2091.6799999999998</v>
      </c>
      <c r="D25" s="57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>
      <c r="A26" s="219" t="s">
        <v>188</v>
      </c>
      <c r="B26" s="220"/>
      <c r="C26" s="221"/>
      <c r="D26" s="5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>
      <c r="A27" s="219" t="s">
        <v>189</v>
      </c>
      <c r="B27" s="220"/>
      <c r="C27" s="221"/>
      <c r="D27" s="5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>
      <c r="A28" s="46" t="s">
        <v>190</v>
      </c>
      <c r="B28" s="46" t="s">
        <v>191</v>
      </c>
      <c r="C28" s="46" t="s">
        <v>192</v>
      </c>
      <c r="D28" s="46" t="s">
        <v>179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>
      <c r="A29" s="45" t="s">
        <v>149</v>
      </c>
      <c r="B29" s="45" t="s">
        <v>193</v>
      </c>
      <c r="C29" s="52">
        <v>8.3299999999999999E-2</v>
      </c>
      <c r="D29" s="47">
        <f t="shared" ref="D29:D30" si="0">C29*$C$25</f>
        <v>174.23694399999999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>
      <c r="A30" s="45" t="s">
        <v>151</v>
      </c>
      <c r="B30" s="45" t="s">
        <v>194</v>
      </c>
      <c r="C30" s="52">
        <f>8.33%/3</f>
        <v>2.7766666666666665E-2</v>
      </c>
      <c r="D30" s="47">
        <f t="shared" si="0"/>
        <v>58.078981333333324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>
      <c r="A31" s="225" t="s">
        <v>187</v>
      </c>
      <c r="B31" s="218"/>
      <c r="C31" s="50">
        <f t="shared" ref="C31:D31" si="1">SUM(C29:C30)</f>
        <v>0.11106666666666666</v>
      </c>
      <c r="D31" s="48">
        <f t="shared" si="1"/>
        <v>232.31592533333333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24.75" customHeight="1">
      <c r="A32" s="219" t="s">
        <v>195</v>
      </c>
      <c r="B32" s="220"/>
      <c r="C32" s="221"/>
      <c r="D32" s="13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>
      <c r="A33" s="46" t="s">
        <v>196</v>
      </c>
      <c r="B33" s="46" t="s">
        <v>197</v>
      </c>
      <c r="C33" s="46" t="s">
        <v>192</v>
      </c>
      <c r="D33" s="46" t="s">
        <v>179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45" t="s">
        <v>149</v>
      </c>
      <c r="B34" s="45" t="s">
        <v>198</v>
      </c>
      <c r="C34" s="52">
        <v>0.2</v>
      </c>
      <c r="D34" s="47">
        <f t="shared" ref="D34:D41" si="2">C34*($C$25+$D$31)</f>
        <v>464.79918506666667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45" t="s">
        <v>151</v>
      </c>
      <c r="B35" s="45" t="s">
        <v>199</v>
      </c>
      <c r="C35" s="52">
        <v>2.5000000000000001E-2</v>
      </c>
      <c r="D35" s="47">
        <f t="shared" si="2"/>
        <v>58.099898133333333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45" t="s">
        <v>154</v>
      </c>
      <c r="B36" s="45" t="s">
        <v>200</v>
      </c>
      <c r="C36" s="52">
        <v>0.06</v>
      </c>
      <c r="D36" s="47">
        <f t="shared" si="2"/>
        <v>139.43975551999998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45" t="s">
        <v>156</v>
      </c>
      <c r="B37" s="45" t="s">
        <v>201</v>
      </c>
      <c r="C37" s="52">
        <v>1.4999999999999999E-2</v>
      </c>
      <c r="D37" s="47">
        <f t="shared" si="2"/>
        <v>34.859938879999994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>
      <c r="A38" s="45" t="s">
        <v>183</v>
      </c>
      <c r="B38" s="45" t="s">
        <v>202</v>
      </c>
      <c r="C38" s="52">
        <v>0.01</v>
      </c>
      <c r="D38" s="47">
        <f t="shared" si="2"/>
        <v>23.239959253333332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>
      <c r="A39" s="45" t="s">
        <v>185</v>
      </c>
      <c r="B39" s="45" t="s">
        <v>203</v>
      </c>
      <c r="C39" s="52">
        <v>6.0000000000000001E-3</v>
      </c>
      <c r="D39" s="47">
        <f t="shared" si="2"/>
        <v>13.943975551999999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45" t="s">
        <v>204</v>
      </c>
      <c r="B40" s="45" t="s">
        <v>205</v>
      </c>
      <c r="C40" s="52">
        <v>2E-3</v>
      </c>
      <c r="D40" s="47">
        <f t="shared" si="2"/>
        <v>4.6479918506666662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5" t="s">
        <v>206</v>
      </c>
      <c r="B41" s="45" t="s">
        <v>207</v>
      </c>
      <c r="C41" s="52">
        <v>0.08</v>
      </c>
      <c r="D41" s="47">
        <f t="shared" si="2"/>
        <v>185.91967402666666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225" t="s">
        <v>208</v>
      </c>
      <c r="B42" s="218"/>
      <c r="C42" s="50">
        <f t="shared" ref="C42:D42" si="3">SUM(C34:C41)</f>
        <v>0.39800000000000008</v>
      </c>
      <c r="D42" s="48">
        <f t="shared" si="3"/>
        <v>924.95037828266663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219" t="s">
        <v>209</v>
      </c>
      <c r="B43" s="220"/>
      <c r="C43" s="221"/>
      <c r="D43" s="57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6" t="s">
        <v>210</v>
      </c>
      <c r="B44" s="46" t="s">
        <v>211</v>
      </c>
      <c r="C44" s="46" t="s">
        <v>179</v>
      </c>
      <c r="D44" s="57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5" t="s">
        <v>149</v>
      </c>
      <c r="B45" s="45" t="s">
        <v>212</v>
      </c>
      <c r="C45" s="47">
        <f>IF(5.5*2*20.91-6%*C19&lt;0,0,5.5*2*20.91-6%*C19)</f>
        <v>104.50920000000001</v>
      </c>
      <c r="D45" s="5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5" t="s">
        <v>151</v>
      </c>
      <c r="B46" s="45" t="s">
        <v>214</v>
      </c>
      <c r="C46" s="47">
        <f>(38)*20.91</f>
        <v>794.58</v>
      </c>
      <c r="D46" s="57" t="s">
        <v>213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5" t="s">
        <v>154</v>
      </c>
      <c r="B47" s="45" t="s">
        <v>215</v>
      </c>
      <c r="C47" s="47">
        <v>169.67</v>
      </c>
      <c r="D47" s="57" t="s">
        <v>213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5" t="s">
        <v>156</v>
      </c>
      <c r="B48" s="45" t="s">
        <v>259</v>
      </c>
      <c r="C48" s="47">
        <v>11.27</v>
      </c>
      <c r="D48" s="57" t="s">
        <v>213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5" t="s">
        <v>183</v>
      </c>
      <c r="B49" s="45" t="s">
        <v>260</v>
      </c>
      <c r="C49" s="47">
        <v>2.5</v>
      </c>
      <c r="D49" s="57" t="s">
        <v>213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225" t="s">
        <v>187</v>
      </c>
      <c r="B50" s="218"/>
      <c r="C50" s="48">
        <f>SUM(C45:C49)</f>
        <v>1082.5291999999999</v>
      </c>
      <c r="D50" s="57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219" t="s">
        <v>218</v>
      </c>
      <c r="B51" s="220"/>
      <c r="C51" s="221"/>
      <c r="D51" s="57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46">
        <v>2</v>
      </c>
      <c r="B52" s="46" t="s">
        <v>219</v>
      </c>
      <c r="C52" s="46" t="s">
        <v>179</v>
      </c>
      <c r="D52" s="57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45" t="s">
        <v>190</v>
      </c>
      <c r="B53" s="45" t="s">
        <v>220</v>
      </c>
      <c r="C53" s="47">
        <f>D31</f>
        <v>232.31592533333333</v>
      </c>
      <c r="D53" s="57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45" t="s">
        <v>196</v>
      </c>
      <c r="B54" s="45" t="s">
        <v>197</v>
      </c>
      <c r="C54" s="47">
        <f>D42</f>
        <v>924.95037828266663</v>
      </c>
      <c r="D54" s="5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45" t="s">
        <v>210</v>
      </c>
      <c r="B55" s="45" t="s">
        <v>211</v>
      </c>
      <c r="C55" s="47">
        <f>C50</f>
        <v>1082.5291999999999</v>
      </c>
      <c r="D55" s="57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225" t="s">
        <v>187</v>
      </c>
      <c r="B56" s="218"/>
      <c r="C56" s="48">
        <f>SUM(C53:C55)</f>
        <v>2239.7955036160001</v>
      </c>
      <c r="D56" s="57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219" t="s">
        <v>221</v>
      </c>
      <c r="B57" s="220"/>
      <c r="C57" s="221"/>
      <c r="D57" s="57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46">
        <v>3</v>
      </c>
      <c r="B58" s="46" t="s">
        <v>222</v>
      </c>
      <c r="C58" s="46" t="s">
        <v>192</v>
      </c>
      <c r="D58" s="46" t="s">
        <v>179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45" t="s">
        <v>149</v>
      </c>
      <c r="B59" s="45" t="s">
        <v>223</v>
      </c>
      <c r="C59" s="52">
        <f>1/12*5%</f>
        <v>4.1666666666666666E-3</v>
      </c>
      <c r="D59" s="47">
        <f>C59*($C$25+$C$53)</f>
        <v>9.6833163555555544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45" t="s">
        <v>151</v>
      </c>
      <c r="B60" s="45" t="s">
        <v>224</v>
      </c>
      <c r="C60" s="52">
        <f>C59*C41</f>
        <v>3.3333333333333332E-4</v>
      </c>
      <c r="D60" s="47">
        <f>C41*D59</f>
        <v>0.77466530844444437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45" t="s">
        <v>154</v>
      </c>
      <c r="B61" s="45" t="s">
        <v>225</v>
      </c>
      <c r="C61" s="52">
        <f>7/30/12</f>
        <v>1.9444444444444445E-2</v>
      </c>
      <c r="D61" s="47">
        <f>C61*($C$25+$C$53)</f>
        <v>45.188809659259256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45" t="s">
        <v>156</v>
      </c>
      <c r="B62" s="45" t="s">
        <v>226</v>
      </c>
      <c r="C62" s="52">
        <f>$C$42*C61</f>
        <v>7.7388888888888906E-3</v>
      </c>
      <c r="D62" s="47">
        <f>C42*D61</f>
        <v>17.985146244385188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45" t="s">
        <v>183</v>
      </c>
      <c r="B63" s="45" t="s">
        <v>227</v>
      </c>
      <c r="C63" s="52">
        <f>40%*8%*(100%+$C$31)</f>
        <v>3.5554133333333335E-2</v>
      </c>
      <c r="D63" s="47">
        <f>40%*8%*($C$25+$C$53)</f>
        <v>74.367869610666659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225" t="s">
        <v>187</v>
      </c>
      <c r="B64" s="218"/>
      <c r="C64" s="50">
        <f t="shared" ref="C64:D64" si="4">SUM(C59:C63)</f>
        <v>6.7237466666666662E-2</v>
      </c>
      <c r="D64" s="48">
        <f t="shared" si="4"/>
        <v>147.9998071783111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219" t="s">
        <v>228</v>
      </c>
      <c r="B65" s="220"/>
      <c r="C65" s="221"/>
      <c r="D65" s="57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6">
        <v>4</v>
      </c>
      <c r="B66" s="46" t="s">
        <v>229</v>
      </c>
      <c r="C66" s="46" t="s">
        <v>192</v>
      </c>
      <c r="D66" s="46" t="s">
        <v>179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5" t="s">
        <v>149</v>
      </c>
      <c r="B67" s="45" t="s">
        <v>230</v>
      </c>
      <c r="C67" s="52">
        <v>8.3299999999999999E-2</v>
      </c>
      <c r="D67" s="47">
        <f>C67*($C$25+$D$31+$D$42+SUM(C47:C48)+$D$64)</f>
        <v>298.03791302916608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45" t="s">
        <v>151</v>
      </c>
      <c r="B68" s="45" t="s">
        <v>231</v>
      </c>
      <c r="C68" s="52">
        <f>1/365</f>
        <v>2.7397260273972603E-3</v>
      </c>
      <c r="D68" s="47">
        <f t="shared" ref="D68:D71" si="5">C68*($C$25+$D$31+$D$42+SUM($C$47:$C$48)+$D$64)</f>
        <v>9.8024277008063301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45" t="s">
        <v>154</v>
      </c>
      <c r="B69" s="45" t="s">
        <v>232</v>
      </c>
      <c r="C69" s="52">
        <f>5/365*1.416%*50%</f>
        <v>9.6986301369863007E-5</v>
      </c>
      <c r="D69" s="47">
        <f t="shared" si="5"/>
        <v>0.34700594060854406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45" t="s">
        <v>156</v>
      </c>
      <c r="B70" s="45" t="s">
        <v>233</v>
      </c>
      <c r="C70" s="52">
        <f>15/365*2.46%</f>
        <v>1.010958904109589E-3</v>
      </c>
      <c r="D70" s="47">
        <f t="shared" si="5"/>
        <v>3.6170958215975362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45" t="s">
        <v>183</v>
      </c>
      <c r="B71" s="45" t="s">
        <v>234</v>
      </c>
      <c r="C71" s="52">
        <f>4/12*1.416%*(C67+C31)*50%</f>
        <v>4.5870533333333327E-4</v>
      </c>
      <c r="D71" s="47">
        <f t="shared" si="5"/>
        <v>1.6411954410806078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45" t="s">
        <v>185</v>
      </c>
      <c r="B72" s="45" t="s">
        <v>235</v>
      </c>
      <c r="C72" s="52">
        <v>0</v>
      </c>
      <c r="D72" s="47">
        <v>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45" t="s">
        <v>204</v>
      </c>
      <c r="B73" s="45" t="s">
        <v>186</v>
      </c>
      <c r="C73" s="52">
        <v>0</v>
      </c>
      <c r="D73" s="47">
        <v>0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225" t="s">
        <v>208</v>
      </c>
      <c r="B74" s="218"/>
      <c r="C74" s="50">
        <f t="shared" ref="C74:D74" si="6">SUM(C67:C73)</f>
        <v>8.7606376566210051E-2</v>
      </c>
      <c r="D74" s="48">
        <f t="shared" si="6"/>
        <v>313.44563793325909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219" t="s">
        <v>236</v>
      </c>
      <c r="B75" s="220"/>
      <c r="C75" s="221"/>
      <c r="D75" s="57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46">
        <v>5</v>
      </c>
      <c r="B76" s="46" t="s">
        <v>237</v>
      </c>
      <c r="C76" s="46" t="s">
        <v>179</v>
      </c>
      <c r="D76" s="57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45" t="s">
        <v>149</v>
      </c>
      <c r="B77" s="45" t="s">
        <v>238</v>
      </c>
      <c r="C77" s="54">
        <v>36.635818209999996</v>
      </c>
      <c r="D77" s="57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225" t="s">
        <v>208</v>
      </c>
      <c r="B78" s="218"/>
      <c r="C78" s="48">
        <f>SUM(C77)</f>
        <v>36.635818209999996</v>
      </c>
      <c r="D78" s="57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219" t="s">
        <v>239</v>
      </c>
      <c r="B79" s="220"/>
      <c r="C79" s="221"/>
      <c r="D79" s="57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46">
        <v>6</v>
      </c>
      <c r="B80" s="46" t="s">
        <v>240</v>
      </c>
      <c r="C80" s="46" t="s">
        <v>192</v>
      </c>
      <c r="D80" s="46" t="s">
        <v>179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45" t="s">
        <v>149</v>
      </c>
      <c r="B81" s="45" t="s">
        <v>241</v>
      </c>
      <c r="C81" s="52">
        <v>6.6199999999999995E-2</v>
      </c>
      <c r="D81" s="47">
        <f>C81*$C$96</f>
        <v>319.71665797126713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45" t="s">
        <v>151</v>
      </c>
      <c r="B82" s="45" t="s">
        <v>242</v>
      </c>
      <c r="C82" s="52">
        <v>7.1999999999999995E-2</v>
      </c>
      <c r="D82" s="47">
        <f>C82*(D81+$C$96)</f>
        <v>370.7476865934363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45" t="s">
        <v>154</v>
      </c>
      <c r="B83" s="45" t="s">
        <v>243</v>
      </c>
      <c r="C83" s="52">
        <f>'Supervisor Noturno 12x36'!C107</f>
        <v>8.6499999999999994E-2</v>
      </c>
      <c r="D83" s="47">
        <f t="shared" ref="D83" si="7">SUM(D84:D87)</f>
        <v>522.6949383086444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108" t="s">
        <v>393</v>
      </c>
      <c r="B84" s="109" t="s">
        <v>394</v>
      </c>
      <c r="C84" s="52">
        <f>'Supervisor Noturno 12x36'!C108</f>
        <v>6.4999999999999997E-3</v>
      </c>
      <c r="D84" s="47">
        <f t="shared" ref="D84:D87" si="8">C84*$C$98</f>
        <v>39.277654323770967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108" t="s">
        <v>395</v>
      </c>
      <c r="B85" s="109" t="s">
        <v>396</v>
      </c>
      <c r="C85" s="52">
        <f>'Supervisor Noturno 12x36'!C109</f>
        <v>0.03</v>
      </c>
      <c r="D85" s="47">
        <f t="shared" si="8"/>
        <v>181.28148149432755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108" t="s">
        <v>397</v>
      </c>
      <c r="B86" s="109" t="s">
        <v>398</v>
      </c>
      <c r="C86" s="52">
        <f>'Supervisor Noturno 12x36'!C110</f>
        <v>0.05</v>
      </c>
      <c r="D86" s="47">
        <f t="shared" si="8"/>
        <v>302.13580249054593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108" t="s">
        <v>399</v>
      </c>
      <c r="B87" s="109" t="s">
        <v>198</v>
      </c>
      <c r="C87" s="52">
        <f>'Supervisor Noturno 12x36'!C111</f>
        <v>0</v>
      </c>
      <c r="D87" s="47">
        <f t="shared" si="8"/>
        <v>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225" t="s">
        <v>208</v>
      </c>
      <c r="B88" s="218"/>
      <c r="C88" s="50">
        <f>((1+C81)*(1+C82)/(1-C83))-1</f>
        <v>0.25119474548440079</v>
      </c>
      <c r="D88" s="48">
        <f>SUM(D81:D83)</f>
        <v>1213.1592828733478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219" t="s">
        <v>244</v>
      </c>
      <c r="B89" s="220"/>
      <c r="C89" s="221"/>
      <c r="D89" s="5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46"/>
      <c r="B90" s="46" t="s">
        <v>245</v>
      </c>
      <c r="C90" s="46" t="s">
        <v>179</v>
      </c>
      <c r="D90" s="57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45" t="s">
        <v>149</v>
      </c>
      <c r="B91" s="45" t="s">
        <v>177</v>
      </c>
      <c r="C91" s="47">
        <f>C25</f>
        <v>2091.6799999999998</v>
      </c>
      <c r="D91" s="57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45" t="s">
        <v>151</v>
      </c>
      <c r="B92" s="45" t="s">
        <v>188</v>
      </c>
      <c r="C92" s="47">
        <f>C56</f>
        <v>2239.7955036160001</v>
      </c>
      <c r="D92" s="57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45" t="s">
        <v>154</v>
      </c>
      <c r="B93" s="45" t="s">
        <v>221</v>
      </c>
      <c r="C93" s="47">
        <f>D64</f>
        <v>147.9998071783111</v>
      </c>
      <c r="D93" s="57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45" t="s">
        <v>156</v>
      </c>
      <c r="B94" s="45" t="s">
        <v>228</v>
      </c>
      <c r="C94" s="47">
        <f>D74</f>
        <v>313.44563793325909</v>
      </c>
      <c r="D94" s="57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45" t="s">
        <v>183</v>
      </c>
      <c r="B95" s="45" t="s">
        <v>236</v>
      </c>
      <c r="C95" s="47">
        <f>C78</f>
        <v>36.635818209999996</v>
      </c>
      <c r="D95" s="57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6.5" customHeight="1">
      <c r="A96" s="225" t="s">
        <v>246</v>
      </c>
      <c r="B96" s="218"/>
      <c r="C96" s="48">
        <f>SUM(C91:C95)</f>
        <v>4829.5567669375705</v>
      </c>
      <c r="D96" s="57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45" t="s">
        <v>185</v>
      </c>
      <c r="B97" s="45" t="s">
        <v>247</v>
      </c>
      <c r="C97" s="47">
        <f>D88</f>
        <v>1213.1592828733478</v>
      </c>
      <c r="D97" s="57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6.5" customHeight="1">
      <c r="A98" s="225" t="s">
        <v>248</v>
      </c>
      <c r="B98" s="218"/>
      <c r="C98" s="48">
        <f>(C96+D81+D82)/(1-C83)</f>
        <v>6042.7160498109188</v>
      </c>
      <c r="D98" s="58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57"/>
      <c r="B99" s="57"/>
      <c r="C99" s="57"/>
      <c r="D99" s="57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57"/>
      <c r="B100" s="57"/>
      <c r="C100" s="57"/>
      <c r="D100" s="57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57"/>
      <c r="B101" s="57"/>
      <c r="C101" s="57"/>
      <c r="D101" s="57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57"/>
      <c r="B102" s="57"/>
      <c r="C102" s="57"/>
      <c r="D102" s="57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57"/>
      <c r="B103" s="57"/>
      <c r="C103" s="57"/>
      <c r="D103" s="57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57"/>
      <c r="B104" s="57"/>
      <c r="C104" s="57"/>
      <c r="D104" s="57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57"/>
      <c r="B105" s="57"/>
      <c r="C105" s="57"/>
      <c r="D105" s="57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57"/>
      <c r="B106" s="57"/>
      <c r="C106" s="57"/>
      <c r="D106" s="57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57"/>
      <c r="B107" s="57"/>
      <c r="C107" s="57"/>
      <c r="D107" s="57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57"/>
      <c r="B108" s="57"/>
      <c r="C108" s="57"/>
      <c r="D108" s="57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57"/>
      <c r="B109" s="57"/>
      <c r="C109" s="57"/>
      <c r="D109" s="57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57"/>
      <c r="B110" s="57"/>
      <c r="C110" s="57"/>
      <c r="D110" s="57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57"/>
      <c r="B111" s="57"/>
      <c r="C111" s="57"/>
      <c r="D111" s="57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57"/>
      <c r="B112" s="57"/>
      <c r="C112" s="57"/>
      <c r="D112" s="57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57"/>
      <c r="B113" s="57"/>
      <c r="C113" s="57"/>
      <c r="D113" s="57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57"/>
      <c r="B114" s="57"/>
      <c r="C114" s="57"/>
      <c r="D114" s="57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57"/>
      <c r="B115" s="57"/>
      <c r="C115" s="57"/>
      <c r="D115" s="57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57"/>
      <c r="B116" s="57"/>
      <c r="C116" s="57"/>
      <c r="D116" s="57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57"/>
      <c r="B117" s="57"/>
      <c r="C117" s="57"/>
      <c r="D117" s="57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57"/>
      <c r="B118" s="57"/>
      <c r="C118" s="57"/>
      <c r="D118" s="57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57"/>
      <c r="B119" s="57"/>
      <c r="C119" s="57"/>
      <c r="D119" s="57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57"/>
      <c r="B120" s="57"/>
      <c r="C120" s="57"/>
      <c r="D120" s="57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57"/>
      <c r="B121" s="57"/>
      <c r="C121" s="57"/>
      <c r="D121" s="57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57"/>
      <c r="B122" s="57"/>
      <c r="C122" s="57"/>
      <c r="D122" s="57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57"/>
      <c r="B123" s="57"/>
      <c r="C123" s="57"/>
      <c r="D123" s="57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57"/>
      <c r="B124" s="57"/>
      <c r="C124" s="57"/>
      <c r="D124" s="57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57"/>
      <c r="B125" s="57"/>
      <c r="C125" s="57"/>
      <c r="D125" s="57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57"/>
      <c r="B126" s="57"/>
      <c r="C126" s="57"/>
      <c r="D126" s="57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57"/>
      <c r="B127" s="57"/>
      <c r="C127" s="57"/>
      <c r="D127" s="57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57"/>
      <c r="B128" s="57"/>
      <c r="C128" s="57"/>
      <c r="D128" s="57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57"/>
      <c r="B129" s="57"/>
      <c r="C129" s="57"/>
      <c r="D129" s="57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57"/>
      <c r="B130" s="57"/>
      <c r="C130" s="57"/>
      <c r="D130" s="57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57"/>
      <c r="B131" s="57"/>
      <c r="C131" s="57"/>
      <c r="D131" s="57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57"/>
      <c r="B132" s="57"/>
      <c r="C132" s="57"/>
      <c r="D132" s="57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57"/>
      <c r="B133" s="57"/>
      <c r="C133" s="57"/>
      <c r="D133" s="57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57"/>
      <c r="B134" s="57"/>
      <c r="C134" s="57"/>
      <c r="D134" s="57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57"/>
      <c r="B135" s="57"/>
      <c r="C135" s="57"/>
      <c r="D135" s="57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57"/>
      <c r="B136" s="57"/>
      <c r="C136" s="57"/>
      <c r="D136" s="57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57"/>
      <c r="B137" s="57"/>
      <c r="C137" s="57"/>
      <c r="D137" s="57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57"/>
      <c r="B138" s="57"/>
      <c r="C138" s="57"/>
      <c r="D138" s="57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57"/>
      <c r="B139" s="57"/>
      <c r="C139" s="57"/>
      <c r="D139" s="57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57"/>
      <c r="B140" s="57"/>
      <c r="C140" s="57"/>
      <c r="D140" s="57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57"/>
      <c r="B141" s="57"/>
      <c r="C141" s="57"/>
      <c r="D141" s="57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57"/>
      <c r="B142" s="57"/>
      <c r="C142" s="57"/>
      <c r="D142" s="57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57"/>
      <c r="B143" s="57"/>
      <c r="C143" s="57"/>
      <c r="D143" s="57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57"/>
      <c r="B144" s="57"/>
      <c r="C144" s="57"/>
      <c r="D144" s="57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57"/>
      <c r="B145" s="57"/>
      <c r="C145" s="57"/>
      <c r="D145" s="57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57"/>
      <c r="B146" s="57"/>
      <c r="C146" s="57"/>
      <c r="D146" s="57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57"/>
      <c r="B147" s="57"/>
      <c r="C147" s="57"/>
      <c r="D147" s="57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57"/>
      <c r="B148" s="57"/>
      <c r="C148" s="57"/>
      <c r="D148" s="57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57"/>
      <c r="B149" s="57"/>
      <c r="C149" s="57"/>
      <c r="D149" s="57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57"/>
      <c r="B150" s="57"/>
      <c r="C150" s="57"/>
      <c r="D150" s="57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57"/>
      <c r="B151" s="57"/>
      <c r="C151" s="57"/>
      <c r="D151" s="57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57"/>
      <c r="B152" s="57"/>
      <c r="C152" s="57"/>
      <c r="D152" s="57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57"/>
      <c r="B153" s="57"/>
      <c r="C153" s="57"/>
      <c r="D153" s="57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57"/>
      <c r="B154" s="57"/>
      <c r="C154" s="57"/>
      <c r="D154" s="57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57"/>
      <c r="B155" s="57"/>
      <c r="C155" s="57"/>
      <c r="D155" s="57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57"/>
      <c r="B156" s="57"/>
      <c r="C156" s="57"/>
      <c r="D156" s="57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57"/>
      <c r="B157" s="57"/>
      <c r="C157" s="57"/>
      <c r="D157" s="57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57"/>
      <c r="B158" s="57"/>
      <c r="C158" s="57"/>
      <c r="D158" s="57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57"/>
      <c r="B159" s="57"/>
      <c r="C159" s="57"/>
      <c r="D159" s="57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57"/>
      <c r="B160" s="57"/>
      <c r="C160" s="57"/>
      <c r="D160" s="57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57"/>
      <c r="B161" s="57"/>
      <c r="C161" s="57"/>
      <c r="D161" s="57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57"/>
      <c r="B162" s="57"/>
      <c r="C162" s="57"/>
      <c r="D162" s="57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57"/>
      <c r="B163" s="57"/>
      <c r="C163" s="57"/>
      <c r="D163" s="57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57"/>
      <c r="B164" s="57"/>
      <c r="C164" s="57"/>
      <c r="D164" s="57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57"/>
      <c r="B165" s="57"/>
      <c r="C165" s="57"/>
      <c r="D165" s="57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57"/>
      <c r="B166" s="57"/>
      <c r="C166" s="57"/>
      <c r="D166" s="57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57"/>
      <c r="B167" s="57"/>
      <c r="C167" s="57"/>
      <c r="D167" s="57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57"/>
      <c r="B168" s="57"/>
      <c r="C168" s="57"/>
      <c r="D168" s="57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57"/>
      <c r="B169" s="57"/>
      <c r="C169" s="57"/>
      <c r="D169" s="57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57"/>
      <c r="B170" s="57"/>
      <c r="C170" s="57"/>
      <c r="D170" s="57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57"/>
      <c r="B171" s="57"/>
      <c r="C171" s="57"/>
      <c r="D171" s="57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57"/>
      <c r="B172" s="57"/>
      <c r="C172" s="57"/>
      <c r="D172" s="57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57"/>
      <c r="B173" s="57"/>
      <c r="C173" s="57"/>
      <c r="D173" s="57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57"/>
      <c r="B174" s="57"/>
      <c r="C174" s="57"/>
      <c r="D174" s="57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57"/>
      <c r="B175" s="57"/>
      <c r="C175" s="57"/>
      <c r="D175" s="57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57"/>
      <c r="B176" s="57"/>
      <c r="C176" s="57"/>
      <c r="D176" s="57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57"/>
      <c r="B177" s="57"/>
      <c r="C177" s="57"/>
      <c r="D177" s="57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57"/>
      <c r="B178" s="57"/>
      <c r="C178" s="57"/>
      <c r="D178" s="57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57"/>
      <c r="B179" s="57"/>
      <c r="C179" s="57"/>
      <c r="D179" s="57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57"/>
      <c r="B180" s="57"/>
      <c r="C180" s="57"/>
      <c r="D180" s="57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57"/>
      <c r="B181" s="57"/>
      <c r="C181" s="57"/>
      <c r="D181" s="57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57"/>
      <c r="B182" s="57"/>
      <c r="C182" s="57"/>
      <c r="D182" s="57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57"/>
      <c r="B183" s="57"/>
      <c r="C183" s="57"/>
      <c r="D183" s="57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57"/>
      <c r="B184" s="57"/>
      <c r="C184" s="57"/>
      <c r="D184" s="57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57"/>
      <c r="B185" s="57"/>
      <c r="C185" s="57"/>
      <c r="D185" s="57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57"/>
      <c r="B186" s="57"/>
      <c r="C186" s="57"/>
      <c r="D186" s="57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57"/>
      <c r="B187" s="57"/>
      <c r="C187" s="57"/>
      <c r="D187" s="57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57"/>
      <c r="B188" s="57"/>
      <c r="C188" s="57"/>
      <c r="D188" s="57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57"/>
      <c r="B189" s="57"/>
      <c r="C189" s="57"/>
      <c r="D189" s="57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57"/>
      <c r="B190" s="57"/>
      <c r="C190" s="57"/>
      <c r="D190" s="57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57"/>
      <c r="B191" s="57"/>
      <c r="C191" s="57"/>
      <c r="D191" s="57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57"/>
      <c r="B192" s="57"/>
      <c r="C192" s="57"/>
      <c r="D192" s="57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57"/>
      <c r="B193" s="57"/>
      <c r="C193" s="57"/>
      <c r="D193" s="57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57"/>
      <c r="B194" s="57"/>
      <c r="C194" s="57"/>
      <c r="D194" s="57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57"/>
      <c r="B195" s="57"/>
      <c r="C195" s="57"/>
      <c r="D195" s="57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57"/>
      <c r="B196" s="57"/>
      <c r="C196" s="57"/>
      <c r="D196" s="57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57"/>
      <c r="B197" s="57"/>
      <c r="C197" s="57"/>
      <c r="D197" s="57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57"/>
      <c r="B198" s="57"/>
      <c r="C198" s="57"/>
      <c r="D198" s="57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57"/>
      <c r="B199" s="57"/>
      <c r="C199" s="57"/>
      <c r="D199" s="57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57"/>
      <c r="B200" s="57"/>
      <c r="C200" s="57"/>
      <c r="D200" s="57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57"/>
      <c r="B201" s="57"/>
      <c r="C201" s="57"/>
      <c r="D201" s="57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57"/>
      <c r="B202" s="57"/>
      <c r="C202" s="57"/>
      <c r="D202" s="57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57"/>
      <c r="B203" s="57"/>
      <c r="C203" s="57"/>
      <c r="D203" s="57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57"/>
      <c r="B204" s="57"/>
      <c r="C204" s="57"/>
      <c r="D204" s="57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57"/>
      <c r="B205" s="57"/>
      <c r="C205" s="57"/>
      <c r="D205" s="57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57"/>
      <c r="B206" s="57"/>
      <c r="C206" s="57"/>
      <c r="D206" s="57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57"/>
      <c r="B207" s="57"/>
      <c r="C207" s="57"/>
      <c r="D207" s="57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57"/>
      <c r="B208" s="57"/>
      <c r="C208" s="57"/>
      <c r="D208" s="57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57"/>
      <c r="B209" s="57"/>
      <c r="C209" s="57"/>
      <c r="D209" s="57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57"/>
      <c r="B210" s="57"/>
      <c r="C210" s="57"/>
      <c r="D210" s="57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57"/>
      <c r="B211" s="57"/>
      <c r="C211" s="57"/>
      <c r="D211" s="57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57"/>
      <c r="B212" s="57"/>
      <c r="C212" s="57"/>
      <c r="D212" s="57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57"/>
      <c r="B213" s="57"/>
      <c r="C213" s="57"/>
      <c r="D213" s="57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57"/>
      <c r="B214" s="57"/>
      <c r="C214" s="57"/>
      <c r="D214" s="57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57"/>
      <c r="B215" s="57"/>
      <c r="C215" s="57"/>
      <c r="D215" s="57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57"/>
      <c r="B216" s="57"/>
      <c r="C216" s="57"/>
      <c r="D216" s="57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57"/>
      <c r="B217" s="57"/>
      <c r="C217" s="57"/>
      <c r="D217" s="57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57"/>
      <c r="B218" s="57"/>
      <c r="C218" s="57"/>
      <c r="D218" s="57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57"/>
      <c r="B219" s="57"/>
      <c r="C219" s="57"/>
      <c r="D219" s="57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57"/>
      <c r="B220" s="57"/>
      <c r="C220" s="57"/>
      <c r="D220" s="57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57"/>
      <c r="B221" s="57"/>
      <c r="C221" s="57"/>
      <c r="D221" s="57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57"/>
      <c r="B222" s="57"/>
      <c r="C222" s="57"/>
      <c r="D222" s="57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57"/>
      <c r="B223" s="57"/>
      <c r="C223" s="57"/>
      <c r="D223" s="57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57"/>
      <c r="B224" s="57"/>
      <c r="C224" s="57"/>
      <c r="D224" s="57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57"/>
      <c r="B225" s="57"/>
      <c r="C225" s="57"/>
      <c r="D225" s="57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57"/>
      <c r="B226" s="57"/>
      <c r="C226" s="57"/>
      <c r="D226" s="57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57"/>
      <c r="B227" s="57"/>
      <c r="C227" s="57"/>
      <c r="D227" s="57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57"/>
      <c r="B228" s="57"/>
      <c r="C228" s="57"/>
      <c r="D228" s="57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57"/>
      <c r="B229" s="57"/>
      <c r="C229" s="57"/>
      <c r="D229" s="57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57"/>
      <c r="B230" s="57"/>
      <c r="C230" s="57"/>
      <c r="D230" s="57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57"/>
      <c r="B231" s="57"/>
      <c r="C231" s="57"/>
      <c r="D231" s="57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57"/>
      <c r="B232" s="57"/>
      <c r="C232" s="57"/>
      <c r="D232" s="57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57"/>
      <c r="B233" s="57"/>
      <c r="C233" s="57"/>
      <c r="D233" s="57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57"/>
      <c r="B234" s="57"/>
      <c r="C234" s="57"/>
      <c r="D234" s="57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57"/>
      <c r="B235" s="57"/>
      <c r="C235" s="57"/>
      <c r="D235" s="57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57"/>
      <c r="B236" s="57"/>
      <c r="C236" s="57"/>
      <c r="D236" s="57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57"/>
      <c r="B237" s="57"/>
      <c r="C237" s="57"/>
      <c r="D237" s="57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57"/>
      <c r="B238" s="57"/>
      <c r="C238" s="57"/>
      <c r="D238" s="57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57"/>
      <c r="B239" s="57"/>
      <c r="C239" s="57"/>
      <c r="D239" s="57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57"/>
      <c r="B240" s="57"/>
      <c r="C240" s="57"/>
      <c r="D240" s="57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57"/>
      <c r="B241" s="57"/>
      <c r="C241" s="57"/>
      <c r="D241" s="57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57"/>
      <c r="B242" s="57"/>
      <c r="C242" s="57"/>
      <c r="D242" s="57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57"/>
      <c r="B243" s="57"/>
      <c r="C243" s="57"/>
      <c r="D243" s="57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57"/>
      <c r="B244" s="57"/>
      <c r="C244" s="57"/>
      <c r="D244" s="57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57"/>
      <c r="B245" s="57"/>
      <c r="C245" s="57"/>
      <c r="D245" s="57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57"/>
      <c r="B246" s="57"/>
      <c r="C246" s="57"/>
      <c r="D246" s="57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57"/>
      <c r="B247" s="57"/>
      <c r="C247" s="57"/>
      <c r="D247" s="57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57"/>
      <c r="B248" s="57"/>
      <c r="C248" s="57"/>
      <c r="D248" s="57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57"/>
      <c r="B249" s="57"/>
      <c r="C249" s="57"/>
      <c r="D249" s="57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57"/>
      <c r="B250" s="57"/>
      <c r="C250" s="57"/>
      <c r="D250" s="57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57"/>
      <c r="B251" s="57"/>
      <c r="C251" s="57"/>
      <c r="D251" s="57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57"/>
      <c r="B252" s="57"/>
      <c r="C252" s="57"/>
      <c r="D252" s="57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57"/>
      <c r="B253" s="57"/>
      <c r="C253" s="57"/>
      <c r="D253" s="57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57"/>
      <c r="B254" s="57"/>
      <c r="C254" s="57"/>
      <c r="D254" s="57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57"/>
      <c r="B255" s="57"/>
      <c r="C255" s="57"/>
      <c r="D255" s="57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57"/>
      <c r="B256" s="57"/>
      <c r="C256" s="57"/>
      <c r="D256" s="57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57"/>
      <c r="B257" s="57"/>
      <c r="C257" s="57"/>
      <c r="D257" s="57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57"/>
      <c r="B258" s="57"/>
      <c r="C258" s="57"/>
      <c r="D258" s="57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57"/>
      <c r="B259" s="57"/>
      <c r="C259" s="57"/>
      <c r="D259" s="57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57"/>
      <c r="B260" s="57"/>
      <c r="C260" s="57"/>
      <c r="D260" s="57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57"/>
      <c r="B261" s="57"/>
      <c r="C261" s="57"/>
      <c r="D261" s="57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57"/>
      <c r="B262" s="57"/>
      <c r="C262" s="57"/>
      <c r="D262" s="57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57"/>
      <c r="B263" s="57"/>
      <c r="C263" s="57"/>
      <c r="D263" s="57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57"/>
      <c r="B264" s="57"/>
      <c r="C264" s="57"/>
      <c r="D264" s="57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57"/>
      <c r="B265" s="57"/>
      <c r="C265" s="57"/>
      <c r="D265" s="57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57"/>
      <c r="B266" s="57"/>
      <c r="C266" s="57"/>
      <c r="D266" s="57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57"/>
      <c r="B267" s="57"/>
      <c r="C267" s="57"/>
      <c r="D267" s="57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57"/>
      <c r="B268" s="57"/>
      <c r="C268" s="57"/>
      <c r="D268" s="57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57"/>
      <c r="B269" s="57"/>
      <c r="C269" s="57"/>
      <c r="D269" s="57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57"/>
      <c r="B270" s="57"/>
      <c r="C270" s="57"/>
      <c r="D270" s="57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57"/>
      <c r="B271" s="57"/>
      <c r="C271" s="57"/>
      <c r="D271" s="57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57"/>
      <c r="B272" s="57"/>
      <c r="C272" s="57"/>
      <c r="D272" s="57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57"/>
      <c r="B273" s="57"/>
      <c r="C273" s="57"/>
      <c r="D273" s="57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57"/>
      <c r="B274" s="57"/>
      <c r="C274" s="57"/>
      <c r="D274" s="57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57"/>
      <c r="B275" s="57"/>
      <c r="C275" s="57"/>
      <c r="D275" s="57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57"/>
      <c r="B276" s="57"/>
      <c r="C276" s="57"/>
      <c r="D276" s="57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57"/>
      <c r="B277" s="57"/>
      <c r="C277" s="57"/>
      <c r="D277" s="57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57"/>
      <c r="B278" s="57"/>
      <c r="C278" s="57"/>
      <c r="D278" s="57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57"/>
      <c r="B279" s="57"/>
      <c r="C279" s="57"/>
      <c r="D279" s="57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57"/>
      <c r="B280" s="57"/>
      <c r="C280" s="57"/>
      <c r="D280" s="57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57"/>
      <c r="B281" s="57"/>
      <c r="C281" s="57"/>
      <c r="D281" s="57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57"/>
      <c r="B282" s="57"/>
      <c r="C282" s="57"/>
      <c r="D282" s="57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57"/>
      <c r="B283" s="57"/>
      <c r="C283" s="57"/>
      <c r="D283" s="57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57"/>
      <c r="B284" s="57"/>
      <c r="C284" s="57"/>
      <c r="D284" s="57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57"/>
      <c r="B285" s="57"/>
      <c r="C285" s="57"/>
      <c r="D285" s="57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57"/>
      <c r="B286" s="57"/>
      <c r="C286" s="57"/>
      <c r="D286" s="57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57"/>
      <c r="B287" s="57"/>
      <c r="C287" s="57"/>
      <c r="D287" s="57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57"/>
      <c r="B288" s="57"/>
      <c r="C288" s="57"/>
      <c r="D288" s="57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57"/>
      <c r="B289" s="57"/>
      <c r="C289" s="57"/>
      <c r="D289" s="57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57"/>
      <c r="B290" s="57"/>
      <c r="C290" s="57"/>
      <c r="D290" s="57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57"/>
      <c r="B291" s="57"/>
      <c r="C291" s="57"/>
      <c r="D291" s="57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57"/>
      <c r="B292" s="57"/>
      <c r="C292" s="57"/>
      <c r="D292" s="57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57"/>
      <c r="B293" s="57"/>
      <c r="C293" s="57"/>
      <c r="D293" s="57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57"/>
      <c r="B294" s="57"/>
      <c r="C294" s="57"/>
      <c r="D294" s="57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57"/>
      <c r="B295" s="57"/>
      <c r="C295" s="57"/>
      <c r="D295" s="57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57"/>
      <c r="B296" s="57"/>
      <c r="C296" s="57"/>
      <c r="D296" s="57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57"/>
      <c r="B297" s="57"/>
      <c r="C297" s="57"/>
      <c r="D297" s="57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57"/>
      <c r="B298" s="57"/>
      <c r="C298" s="57"/>
      <c r="D298" s="57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57"/>
      <c r="B299" s="57"/>
      <c r="C299" s="57"/>
      <c r="D299" s="57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57"/>
      <c r="B300" s="57"/>
      <c r="C300" s="57"/>
      <c r="D300" s="57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57"/>
      <c r="B301" s="57"/>
      <c r="C301" s="57"/>
      <c r="D301" s="57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57"/>
      <c r="B302" s="57"/>
      <c r="C302" s="57"/>
      <c r="D302" s="57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57"/>
      <c r="B303" s="57"/>
      <c r="C303" s="57"/>
      <c r="D303" s="57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57"/>
      <c r="B304" s="57"/>
      <c r="C304" s="57"/>
      <c r="D304" s="57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57"/>
      <c r="B305" s="57"/>
      <c r="C305" s="57"/>
      <c r="D305" s="57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57"/>
      <c r="B306" s="57"/>
      <c r="C306" s="57"/>
      <c r="D306" s="57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57"/>
      <c r="B307" s="57"/>
      <c r="C307" s="57"/>
      <c r="D307" s="57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57"/>
      <c r="B308" s="57"/>
      <c r="C308" s="57"/>
      <c r="D308" s="57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57"/>
      <c r="B309" s="57"/>
      <c r="C309" s="57"/>
      <c r="D309" s="57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57"/>
      <c r="B310" s="57"/>
      <c r="C310" s="57"/>
      <c r="D310" s="57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57"/>
      <c r="B311" s="57"/>
      <c r="C311" s="57"/>
      <c r="D311" s="57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57"/>
      <c r="B312" s="57"/>
      <c r="C312" s="57"/>
      <c r="D312" s="57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57"/>
      <c r="B313" s="57"/>
      <c r="C313" s="57"/>
      <c r="D313" s="57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57"/>
      <c r="B314" s="57"/>
      <c r="C314" s="57"/>
      <c r="D314" s="57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57"/>
      <c r="B315" s="57"/>
      <c r="C315" s="57"/>
      <c r="D315" s="57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57"/>
      <c r="B316" s="57"/>
      <c r="C316" s="57"/>
      <c r="D316" s="57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57"/>
      <c r="B317" s="57"/>
      <c r="C317" s="57"/>
      <c r="D317" s="57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57"/>
      <c r="B318" s="57"/>
      <c r="C318" s="57"/>
      <c r="D318" s="57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57"/>
      <c r="B319" s="57"/>
      <c r="C319" s="57"/>
      <c r="D319" s="57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57"/>
      <c r="B320" s="57"/>
      <c r="C320" s="57"/>
      <c r="D320" s="57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57"/>
      <c r="B321" s="57"/>
      <c r="C321" s="57"/>
      <c r="D321" s="57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57"/>
      <c r="B322" s="57"/>
      <c r="C322" s="57"/>
      <c r="D322" s="57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57"/>
      <c r="B323" s="57"/>
      <c r="C323" s="57"/>
      <c r="D323" s="57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57"/>
      <c r="B324" s="57"/>
      <c r="C324" s="57"/>
      <c r="D324" s="57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57"/>
      <c r="B325" s="57"/>
      <c r="C325" s="57"/>
      <c r="D325" s="57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57"/>
      <c r="B326" s="57"/>
      <c r="C326" s="57"/>
      <c r="D326" s="57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57"/>
      <c r="B327" s="57"/>
      <c r="C327" s="57"/>
      <c r="D327" s="57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57"/>
      <c r="B328" s="57"/>
      <c r="C328" s="57"/>
      <c r="D328" s="57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57"/>
      <c r="B329" s="57"/>
      <c r="C329" s="57"/>
      <c r="D329" s="57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57"/>
      <c r="B330" s="57"/>
      <c r="C330" s="57"/>
      <c r="D330" s="57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57"/>
      <c r="B331" s="57"/>
      <c r="C331" s="57"/>
      <c r="D331" s="57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57"/>
      <c r="B332" s="57"/>
      <c r="C332" s="57"/>
      <c r="D332" s="57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57"/>
      <c r="B333" s="57"/>
      <c r="C333" s="57"/>
      <c r="D333" s="57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57"/>
      <c r="B334" s="57"/>
      <c r="C334" s="57"/>
      <c r="D334" s="57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57"/>
      <c r="B335" s="57"/>
      <c r="C335" s="57"/>
      <c r="D335" s="57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57"/>
      <c r="B336" s="57"/>
      <c r="C336" s="57"/>
      <c r="D336" s="57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57"/>
      <c r="B337" s="57"/>
      <c r="C337" s="57"/>
      <c r="D337" s="57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57"/>
      <c r="B338" s="57"/>
      <c r="C338" s="57"/>
      <c r="D338" s="57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57"/>
      <c r="B339" s="57"/>
      <c r="C339" s="57"/>
      <c r="D339" s="57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57"/>
      <c r="B340" s="57"/>
      <c r="C340" s="57"/>
      <c r="D340" s="57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57"/>
      <c r="B341" s="57"/>
      <c r="C341" s="57"/>
      <c r="D341" s="57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57"/>
      <c r="B342" s="57"/>
      <c r="C342" s="57"/>
      <c r="D342" s="57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57"/>
      <c r="B343" s="57"/>
      <c r="C343" s="57"/>
      <c r="D343" s="57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57"/>
      <c r="B344" s="57"/>
      <c r="C344" s="57"/>
      <c r="D344" s="57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57"/>
      <c r="B345" s="57"/>
      <c r="C345" s="57"/>
      <c r="D345" s="57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57"/>
      <c r="B346" s="57"/>
      <c r="C346" s="57"/>
      <c r="D346" s="57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57"/>
      <c r="B347" s="57"/>
      <c r="C347" s="57"/>
      <c r="D347" s="57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57"/>
      <c r="B348" s="57"/>
      <c r="C348" s="57"/>
      <c r="D348" s="57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57"/>
      <c r="B349" s="57"/>
      <c r="C349" s="57"/>
      <c r="D349" s="57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57"/>
      <c r="B350" s="57"/>
      <c r="C350" s="57"/>
      <c r="D350" s="57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57"/>
      <c r="B351" s="57"/>
      <c r="C351" s="57"/>
      <c r="D351" s="57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57"/>
      <c r="B352" s="57"/>
      <c r="C352" s="57"/>
      <c r="D352" s="57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57"/>
      <c r="B353" s="57"/>
      <c r="C353" s="57"/>
      <c r="D353" s="57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57"/>
      <c r="B354" s="57"/>
      <c r="C354" s="57"/>
      <c r="D354" s="57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57"/>
      <c r="B355" s="57"/>
      <c r="C355" s="57"/>
      <c r="D355" s="57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57"/>
      <c r="B356" s="57"/>
      <c r="C356" s="57"/>
      <c r="D356" s="57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57"/>
      <c r="B357" s="57"/>
      <c r="C357" s="57"/>
      <c r="D357" s="57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57"/>
      <c r="B358" s="57"/>
      <c r="C358" s="57"/>
      <c r="D358" s="57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57"/>
      <c r="B359" s="57"/>
      <c r="C359" s="57"/>
      <c r="D359" s="57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57"/>
      <c r="B360" s="57"/>
      <c r="C360" s="57"/>
      <c r="D360" s="57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57"/>
      <c r="B361" s="57"/>
      <c r="C361" s="57"/>
      <c r="D361" s="57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57"/>
      <c r="B362" s="57"/>
      <c r="C362" s="57"/>
      <c r="D362" s="57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57"/>
      <c r="B363" s="57"/>
      <c r="C363" s="57"/>
      <c r="D363" s="57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57"/>
      <c r="B364" s="57"/>
      <c r="C364" s="57"/>
      <c r="D364" s="57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57"/>
      <c r="B365" s="57"/>
      <c r="C365" s="57"/>
      <c r="D365" s="57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57"/>
      <c r="B366" s="57"/>
      <c r="C366" s="57"/>
      <c r="D366" s="57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57"/>
      <c r="B367" s="57"/>
      <c r="C367" s="57"/>
      <c r="D367" s="57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57"/>
      <c r="B368" s="57"/>
      <c r="C368" s="57"/>
      <c r="D368" s="57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57"/>
      <c r="B369" s="57"/>
      <c r="C369" s="57"/>
      <c r="D369" s="57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57"/>
      <c r="B370" s="57"/>
      <c r="C370" s="57"/>
      <c r="D370" s="57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57"/>
      <c r="B371" s="57"/>
      <c r="C371" s="57"/>
      <c r="D371" s="57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57"/>
      <c r="B372" s="57"/>
      <c r="C372" s="57"/>
      <c r="D372" s="57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57"/>
      <c r="B373" s="57"/>
      <c r="C373" s="57"/>
      <c r="D373" s="57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57"/>
      <c r="B374" s="57"/>
      <c r="C374" s="57"/>
      <c r="D374" s="57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57"/>
      <c r="B375" s="57"/>
      <c r="C375" s="57"/>
      <c r="D375" s="57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57"/>
      <c r="B376" s="57"/>
      <c r="C376" s="57"/>
      <c r="D376" s="57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57"/>
      <c r="B377" s="57"/>
      <c r="C377" s="57"/>
      <c r="D377" s="57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57"/>
      <c r="B378" s="57"/>
      <c r="C378" s="57"/>
      <c r="D378" s="57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57"/>
      <c r="B379" s="57"/>
      <c r="C379" s="57"/>
      <c r="D379" s="57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57"/>
      <c r="B380" s="57"/>
      <c r="C380" s="57"/>
      <c r="D380" s="57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57"/>
      <c r="B381" s="57"/>
      <c r="C381" s="57"/>
      <c r="D381" s="57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57"/>
      <c r="B382" s="57"/>
      <c r="C382" s="57"/>
      <c r="D382" s="57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57"/>
      <c r="B383" s="57"/>
      <c r="C383" s="57"/>
      <c r="D383" s="57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57"/>
      <c r="B384" s="57"/>
      <c r="C384" s="57"/>
      <c r="D384" s="57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57"/>
      <c r="B385" s="57"/>
      <c r="C385" s="57"/>
      <c r="D385" s="57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57"/>
      <c r="B386" s="57"/>
      <c r="C386" s="57"/>
      <c r="D386" s="57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57"/>
      <c r="B387" s="57"/>
      <c r="C387" s="57"/>
      <c r="D387" s="57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57"/>
      <c r="B388" s="57"/>
      <c r="C388" s="57"/>
      <c r="D388" s="57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57"/>
      <c r="B389" s="57"/>
      <c r="C389" s="57"/>
      <c r="D389" s="57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57"/>
      <c r="B390" s="57"/>
      <c r="C390" s="57"/>
      <c r="D390" s="57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57"/>
      <c r="B391" s="57"/>
      <c r="C391" s="57"/>
      <c r="D391" s="57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57"/>
      <c r="B392" s="57"/>
      <c r="C392" s="57"/>
      <c r="D392" s="57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57"/>
      <c r="B393" s="57"/>
      <c r="C393" s="57"/>
      <c r="D393" s="57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57"/>
      <c r="B394" s="57"/>
      <c r="C394" s="57"/>
      <c r="D394" s="57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57"/>
      <c r="B395" s="57"/>
      <c r="C395" s="57"/>
      <c r="D395" s="57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57"/>
      <c r="B396" s="57"/>
      <c r="C396" s="57"/>
      <c r="D396" s="57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57"/>
      <c r="B397" s="57"/>
      <c r="C397" s="57"/>
      <c r="D397" s="57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57"/>
      <c r="B398" s="57"/>
      <c r="C398" s="57"/>
      <c r="D398" s="57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57"/>
      <c r="B399" s="57"/>
      <c r="C399" s="57"/>
      <c r="D399" s="57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57"/>
      <c r="B400" s="57"/>
      <c r="C400" s="57"/>
      <c r="D400" s="57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57"/>
      <c r="B401" s="57"/>
      <c r="C401" s="57"/>
      <c r="D401" s="57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57"/>
      <c r="B402" s="57"/>
      <c r="C402" s="57"/>
      <c r="D402" s="57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57"/>
      <c r="B403" s="57"/>
      <c r="C403" s="57"/>
      <c r="D403" s="57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57"/>
      <c r="B404" s="57"/>
      <c r="C404" s="57"/>
      <c r="D404" s="57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57"/>
      <c r="B405" s="57"/>
      <c r="C405" s="57"/>
      <c r="D405" s="57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57"/>
      <c r="B406" s="57"/>
      <c r="C406" s="57"/>
      <c r="D406" s="57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57"/>
      <c r="B407" s="57"/>
      <c r="C407" s="57"/>
      <c r="D407" s="57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57"/>
      <c r="B408" s="57"/>
      <c r="C408" s="57"/>
      <c r="D408" s="57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57"/>
      <c r="B409" s="57"/>
      <c r="C409" s="57"/>
      <c r="D409" s="57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57"/>
      <c r="B410" s="57"/>
      <c r="C410" s="57"/>
      <c r="D410" s="57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57"/>
      <c r="B411" s="57"/>
      <c r="C411" s="57"/>
      <c r="D411" s="57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57"/>
      <c r="B412" s="57"/>
      <c r="C412" s="57"/>
      <c r="D412" s="57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57"/>
      <c r="B413" s="57"/>
      <c r="C413" s="57"/>
      <c r="D413" s="57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57"/>
      <c r="B414" s="57"/>
      <c r="C414" s="57"/>
      <c r="D414" s="57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57"/>
      <c r="B415" s="57"/>
      <c r="C415" s="57"/>
      <c r="D415" s="57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57"/>
      <c r="B416" s="57"/>
      <c r="C416" s="57"/>
      <c r="D416" s="57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57"/>
      <c r="B417" s="57"/>
      <c r="C417" s="57"/>
      <c r="D417" s="57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57"/>
      <c r="B418" s="57"/>
      <c r="C418" s="57"/>
      <c r="D418" s="57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57"/>
      <c r="B419" s="57"/>
      <c r="C419" s="57"/>
      <c r="D419" s="57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57"/>
      <c r="B420" s="57"/>
      <c r="C420" s="57"/>
      <c r="D420" s="57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57"/>
      <c r="B421" s="57"/>
      <c r="C421" s="57"/>
      <c r="D421" s="57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57"/>
      <c r="B422" s="57"/>
      <c r="C422" s="57"/>
      <c r="D422" s="57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57"/>
      <c r="B423" s="57"/>
      <c r="C423" s="57"/>
      <c r="D423" s="57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57"/>
      <c r="B424" s="57"/>
      <c r="C424" s="57"/>
      <c r="D424" s="57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57"/>
      <c r="B425" s="57"/>
      <c r="C425" s="57"/>
      <c r="D425" s="57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57"/>
      <c r="B426" s="57"/>
      <c r="C426" s="57"/>
      <c r="D426" s="57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57"/>
      <c r="B427" s="57"/>
      <c r="C427" s="57"/>
      <c r="D427" s="57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57"/>
      <c r="B428" s="57"/>
      <c r="C428" s="57"/>
      <c r="D428" s="57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57"/>
      <c r="B429" s="57"/>
      <c r="C429" s="57"/>
      <c r="D429" s="57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57"/>
      <c r="B430" s="57"/>
      <c r="C430" s="57"/>
      <c r="D430" s="57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57"/>
      <c r="B431" s="57"/>
      <c r="C431" s="57"/>
      <c r="D431" s="57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57"/>
      <c r="B432" s="57"/>
      <c r="C432" s="57"/>
      <c r="D432" s="57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57"/>
      <c r="B433" s="57"/>
      <c r="C433" s="57"/>
      <c r="D433" s="57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57"/>
      <c r="B434" s="57"/>
      <c r="C434" s="57"/>
      <c r="D434" s="57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57"/>
      <c r="B435" s="57"/>
      <c r="C435" s="57"/>
      <c r="D435" s="57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57"/>
      <c r="B436" s="57"/>
      <c r="C436" s="57"/>
      <c r="D436" s="57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57"/>
      <c r="B437" s="57"/>
      <c r="C437" s="57"/>
      <c r="D437" s="57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57"/>
      <c r="B438" s="57"/>
      <c r="C438" s="57"/>
      <c r="D438" s="57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57"/>
      <c r="B439" s="57"/>
      <c r="C439" s="57"/>
      <c r="D439" s="57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57"/>
      <c r="B440" s="57"/>
      <c r="C440" s="57"/>
      <c r="D440" s="57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57"/>
      <c r="B441" s="57"/>
      <c r="C441" s="57"/>
      <c r="D441" s="57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57"/>
      <c r="B442" s="57"/>
      <c r="C442" s="57"/>
      <c r="D442" s="57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57"/>
      <c r="B443" s="57"/>
      <c r="C443" s="57"/>
      <c r="D443" s="57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57"/>
      <c r="B444" s="57"/>
      <c r="C444" s="57"/>
      <c r="D444" s="57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57"/>
      <c r="B445" s="57"/>
      <c r="C445" s="57"/>
      <c r="D445" s="57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57"/>
      <c r="B446" s="57"/>
      <c r="C446" s="57"/>
      <c r="D446" s="57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57"/>
      <c r="B447" s="57"/>
      <c r="C447" s="57"/>
      <c r="D447" s="57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57"/>
      <c r="B448" s="57"/>
      <c r="C448" s="57"/>
      <c r="D448" s="57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57"/>
      <c r="B449" s="57"/>
      <c r="C449" s="57"/>
      <c r="D449" s="57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57"/>
      <c r="B450" s="57"/>
      <c r="C450" s="57"/>
      <c r="D450" s="57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57"/>
      <c r="B451" s="57"/>
      <c r="C451" s="57"/>
      <c r="D451" s="57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57"/>
      <c r="B452" s="57"/>
      <c r="C452" s="57"/>
      <c r="D452" s="57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57"/>
      <c r="B453" s="57"/>
      <c r="C453" s="57"/>
      <c r="D453" s="57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57"/>
      <c r="B454" s="57"/>
      <c r="C454" s="57"/>
      <c r="D454" s="57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57"/>
      <c r="B455" s="57"/>
      <c r="C455" s="57"/>
      <c r="D455" s="57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57"/>
      <c r="B456" s="57"/>
      <c r="C456" s="57"/>
      <c r="D456" s="57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57"/>
      <c r="B457" s="57"/>
      <c r="C457" s="57"/>
      <c r="D457" s="57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57"/>
      <c r="B458" s="57"/>
      <c r="C458" s="57"/>
      <c r="D458" s="57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57"/>
      <c r="B459" s="57"/>
      <c r="C459" s="57"/>
      <c r="D459" s="57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57"/>
      <c r="B460" s="57"/>
      <c r="C460" s="57"/>
      <c r="D460" s="57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57"/>
      <c r="B461" s="57"/>
      <c r="C461" s="57"/>
      <c r="D461" s="57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57"/>
      <c r="B462" s="57"/>
      <c r="C462" s="57"/>
      <c r="D462" s="57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57"/>
      <c r="B463" s="57"/>
      <c r="C463" s="57"/>
      <c r="D463" s="57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57"/>
      <c r="B464" s="57"/>
      <c r="C464" s="57"/>
      <c r="D464" s="57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57"/>
      <c r="B465" s="57"/>
      <c r="C465" s="57"/>
      <c r="D465" s="57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57"/>
      <c r="B466" s="57"/>
      <c r="C466" s="57"/>
      <c r="D466" s="57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57"/>
      <c r="B467" s="57"/>
      <c r="C467" s="57"/>
      <c r="D467" s="57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57"/>
      <c r="B468" s="57"/>
      <c r="C468" s="57"/>
      <c r="D468" s="57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57"/>
      <c r="B469" s="57"/>
      <c r="C469" s="57"/>
      <c r="D469" s="57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57"/>
      <c r="B470" s="57"/>
      <c r="C470" s="57"/>
      <c r="D470" s="57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57"/>
      <c r="B471" s="57"/>
      <c r="C471" s="57"/>
      <c r="D471" s="57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57"/>
      <c r="B472" s="57"/>
      <c r="C472" s="57"/>
      <c r="D472" s="57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57"/>
      <c r="B473" s="57"/>
      <c r="C473" s="57"/>
      <c r="D473" s="57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57"/>
      <c r="B474" s="57"/>
      <c r="C474" s="57"/>
      <c r="D474" s="57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57"/>
      <c r="B475" s="57"/>
      <c r="C475" s="57"/>
      <c r="D475" s="57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57"/>
      <c r="B476" s="57"/>
      <c r="C476" s="57"/>
      <c r="D476" s="57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57"/>
      <c r="B477" s="57"/>
      <c r="C477" s="57"/>
      <c r="D477" s="57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57"/>
      <c r="B478" s="57"/>
      <c r="C478" s="57"/>
      <c r="D478" s="57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57"/>
      <c r="B479" s="57"/>
      <c r="C479" s="57"/>
      <c r="D479" s="57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57"/>
      <c r="B480" s="57"/>
      <c r="C480" s="57"/>
      <c r="D480" s="57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57"/>
      <c r="B481" s="57"/>
      <c r="C481" s="57"/>
      <c r="D481" s="57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57"/>
      <c r="B482" s="57"/>
      <c r="C482" s="57"/>
      <c r="D482" s="57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57"/>
      <c r="B483" s="57"/>
      <c r="C483" s="57"/>
      <c r="D483" s="57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57"/>
      <c r="B484" s="57"/>
      <c r="C484" s="57"/>
      <c r="D484" s="57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57"/>
      <c r="B485" s="57"/>
      <c r="C485" s="57"/>
      <c r="D485" s="57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57"/>
      <c r="B486" s="57"/>
      <c r="C486" s="57"/>
      <c r="D486" s="57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57"/>
      <c r="B487" s="57"/>
      <c r="C487" s="57"/>
      <c r="D487" s="57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57"/>
      <c r="B488" s="57"/>
      <c r="C488" s="57"/>
      <c r="D488" s="57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57"/>
      <c r="B489" s="57"/>
      <c r="C489" s="57"/>
      <c r="D489" s="57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57"/>
      <c r="B490" s="57"/>
      <c r="C490" s="57"/>
      <c r="D490" s="57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57"/>
      <c r="B491" s="57"/>
      <c r="C491" s="57"/>
      <c r="D491" s="57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57"/>
      <c r="B492" s="57"/>
      <c r="C492" s="57"/>
      <c r="D492" s="57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57"/>
      <c r="B493" s="57"/>
      <c r="C493" s="57"/>
      <c r="D493" s="57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57"/>
      <c r="B494" s="57"/>
      <c r="C494" s="57"/>
      <c r="D494" s="57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57"/>
      <c r="B495" s="57"/>
      <c r="C495" s="57"/>
      <c r="D495" s="57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57"/>
      <c r="B496" s="57"/>
      <c r="C496" s="57"/>
      <c r="D496" s="57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57"/>
      <c r="B497" s="57"/>
      <c r="C497" s="57"/>
      <c r="D497" s="57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57"/>
      <c r="B498" s="57"/>
      <c r="C498" s="57"/>
      <c r="D498" s="57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57"/>
      <c r="B499" s="57"/>
      <c r="C499" s="57"/>
      <c r="D499" s="57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57"/>
      <c r="B500" s="57"/>
      <c r="C500" s="57"/>
      <c r="D500" s="57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57"/>
      <c r="B501" s="57"/>
      <c r="C501" s="57"/>
      <c r="D501" s="57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57"/>
      <c r="B502" s="57"/>
      <c r="C502" s="57"/>
      <c r="D502" s="57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57"/>
      <c r="B503" s="57"/>
      <c r="C503" s="57"/>
      <c r="D503" s="57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57"/>
      <c r="B504" s="57"/>
      <c r="C504" s="57"/>
      <c r="D504" s="57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57"/>
      <c r="B505" s="57"/>
      <c r="C505" s="57"/>
      <c r="D505" s="57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57"/>
      <c r="B506" s="57"/>
      <c r="C506" s="57"/>
      <c r="D506" s="57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57"/>
      <c r="B507" s="57"/>
      <c r="C507" s="57"/>
      <c r="D507" s="57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57"/>
      <c r="B508" s="57"/>
      <c r="C508" s="57"/>
      <c r="D508" s="57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57"/>
      <c r="B509" s="57"/>
      <c r="C509" s="57"/>
      <c r="D509" s="57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57"/>
      <c r="B510" s="57"/>
      <c r="C510" s="57"/>
      <c r="D510" s="57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57"/>
      <c r="B511" s="57"/>
      <c r="C511" s="57"/>
      <c r="D511" s="57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57"/>
      <c r="B512" s="57"/>
      <c r="C512" s="57"/>
      <c r="D512" s="57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57"/>
      <c r="B513" s="57"/>
      <c r="C513" s="57"/>
      <c r="D513" s="57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57"/>
      <c r="B514" s="57"/>
      <c r="C514" s="57"/>
      <c r="D514" s="57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57"/>
      <c r="B515" s="57"/>
      <c r="C515" s="57"/>
      <c r="D515" s="57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57"/>
      <c r="B516" s="57"/>
      <c r="C516" s="57"/>
      <c r="D516" s="57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57"/>
      <c r="B517" s="57"/>
      <c r="C517" s="57"/>
      <c r="D517" s="57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57"/>
      <c r="B518" s="57"/>
      <c r="C518" s="57"/>
      <c r="D518" s="57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57"/>
      <c r="B519" s="57"/>
      <c r="C519" s="57"/>
      <c r="D519" s="57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57"/>
      <c r="B520" s="57"/>
      <c r="C520" s="57"/>
      <c r="D520" s="57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57"/>
      <c r="B521" s="57"/>
      <c r="C521" s="57"/>
      <c r="D521" s="57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57"/>
      <c r="B522" s="57"/>
      <c r="C522" s="57"/>
      <c r="D522" s="57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57"/>
      <c r="B523" s="57"/>
      <c r="C523" s="57"/>
      <c r="D523" s="57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57"/>
      <c r="B524" s="57"/>
      <c r="C524" s="57"/>
      <c r="D524" s="57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57"/>
      <c r="B525" s="57"/>
      <c r="C525" s="57"/>
      <c r="D525" s="57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57"/>
      <c r="B526" s="57"/>
      <c r="C526" s="57"/>
      <c r="D526" s="57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57"/>
      <c r="B527" s="57"/>
      <c r="C527" s="57"/>
      <c r="D527" s="57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57"/>
      <c r="B528" s="57"/>
      <c r="C528" s="57"/>
      <c r="D528" s="57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57"/>
      <c r="B529" s="57"/>
      <c r="C529" s="57"/>
      <c r="D529" s="57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57"/>
      <c r="B530" s="57"/>
      <c r="C530" s="57"/>
      <c r="D530" s="57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57"/>
      <c r="B531" s="57"/>
      <c r="C531" s="57"/>
      <c r="D531" s="57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57"/>
      <c r="B532" s="57"/>
      <c r="C532" s="57"/>
      <c r="D532" s="57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57"/>
      <c r="B533" s="57"/>
      <c r="C533" s="57"/>
      <c r="D533" s="57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57"/>
      <c r="B534" s="57"/>
      <c r="C534" s="57"/>
      <c r="D534" s="57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57"/>
      <c r="B535" s="57"/>
      <c r="C535" s="57"/>
      <c r="D535" s="57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57"/>
      <c r="B536" s="57"/>
      <c r="C536" s="57"/>
      <c r="D536" s="57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57"/>
      <c r="B537" s="57"/>
      <c r="C537" s="57"/>
      <c r="D537" s="57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57"/>
      <c r="B538" s="57"/>
      <c r="C538" s="57"/>
      <c r="D538" s="57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57"/>
      <c r="B539" s="57"/>
      <c r="C539" s="57"/>
      <c r="D539" s="57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57"/>
      <c r="B540" s="57"/>
      <c r="C540" s="57"/>
      <c r="D540" s="57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57"/>
      <c r="B541" s="57"/>
      <c r="C541" s="57"/>
      <c r="D541" s="57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57"/>
      <c r="B542" s="57"/>
      <c r="C542" s="57"/>
      <c r="D542" s="57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57"/>
      <c r="B543" s="57"/>
      <c r="C543" s="57"/>
      <c r="D543" s="57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57"/>
      <c r="B544" s="57"/>
      <c r="C544" s="57"/>
      <c r="D544" s="57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57"/>
      <c r="B545" s="57"/>
      <c r="C545" s="57"/>
      <c r="D545" s="57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57"/>
      <c r="B546" s="57"/>
      <c r="C546" s="57"/>
      <c r="D546" s="57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57"/>
      <c r="B547" s="57"/>
      <c r="C547" s="57"/>
      <c r="D547" s="57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57"/>
      <c r="B548" s="57"/>
      <c r="C548" s="57"/>
      <c r="D548" s="57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57"/>
      <c r="B549" s="57"/>
      <c r="C549" s="57"/>
      <c r="D549" s="57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57"/>
      <c r="B550" s="57"/>
      <c r="C550" s="57"/>
      <c r="D550" s="57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57"/>
      <c r="B551" s="57"/>
      <c r="C551" s="57"/>
      <c r="D551" s="57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57"/>
      <c r="B552" s="57"/>
      <c r="C552" s="57"/>
      <c r="D552" s="57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57"/>
      <c r="B553" s="57"/>
      <c r="C553" s="57"/>
      <c r="D553" s="57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57"/>
      <c r="B554" s="57"/>
      <c r="C554" s="57"/>
      <c r="D554" s="57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57"/>
      <c r="B555" s="57"/>
      <c r="C555" s="57"/>
      <c r="D555" s="57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57"/>
      <c r="B556" s="57"/>
      <c r="C556" s="57"/>
      <c r="D556" s="57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57"/>
      <c r="B557" s="57"/>
      <c r="C557" s="57"/>
      <c r="D557" s="57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57"/>
      <c r="B558" s="57"/>
      <c r="C558" s="57"/>
      <c r="D558" s="57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57"/>
      <c r="B559" s="57"/>
      <c r="C559" s="57"/>
      <c r="D559" s="57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57"/>
      <c r="B560" s="57"/>
      <c r="C560" s="57"/>
      <c r="D560" s="57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57"/>
      <c r="B561" s="57"/>
      <c r="C561" s="57"/>
      <c r="D561" s="57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57"/>
      <c r="B562" s="57"/>
      <c r="C562" s="57"/>
      <c r="D562" s="57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57"/>
      <c r="B563" s="57"/>
      <c r="C563" s="57"/>
      <c r="D563" s="57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57"/>
      <c r="B564" s="57"/>
      <c r="C564" s="57"/>
      <c r="D564" s="57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57"/>
      <c r="B565" s="57"/>
      <c r="C565" s="57"/>
      <c r="D565" s="57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57"/>
      <c r="B566" s="57"/>
      <c r="C566" s="57"/>
      <c r="D566" s="57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57"/>
      <c r="B567" s="57"/>
      <c r="C567" s="57"/>
      <c r="D567" s="57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57"/>
      <c r="B568" s="57"/>
      <c r="C568" s="57"/>
      <c r="D568" s="57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57"/>
      <c r="B569" s="57"/>
      <c r="C569" s="57"/>
      <c r="D569" s="57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57"/>
      <c r="B570" s="57"/>
      <c r="C570" s="57"/>
      <c r="D570" s="57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57"/>
      <c r="B571" s="57"/>
      <c r="C571" s="57"/>
      <c r="D571" s="57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57"/>
      <c r="B572" s="57"/>
      <c r="C572" s="57"/>
      <c r="D572" s="57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57"/>
      <c r="B573" s="57"/>
      <c r="C573" s="57"/>
      <c r="D573" s="57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57"/>
      <c r="B574" s="57"/>
      <c r="C574" s="57"/>
      <c r="D574" s="57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57"/>
      <c r="B575" s="57"/>
      <c r="C575" s="57"/>
      <c r="D575" s="57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57"/>
      <c r="B576" s="57"/>
      <c r="C576" s="57"/>
      <c r="D576" s="57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57"/>
      <c r="B577" s="57"/>
      <c r="C577" s="57"/>
      <c r="D577" s="57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57"/>
      <c r="B578" s="57"/>
      <c r="C578" s="57"/>
      <c r="D578" s="57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57"/>
      <c r="B579" s="57"/>
      <c r="C579" s="57"/>
      <c r="D579" s="57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57"/>
      <c r="B580" s="57"/>
      <c r="C580" s="57"/>
      <c r="D580" s="57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57"/>
      <c r="B581" s="57"/>
      <c r="C581" s="57"/>
      <c r="D581" s="57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57"/>
      <c r="B582" s="57"/>
      <c r="C582" s="57"/>
      <c r="D582" s="57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57"/>
      <c r="B583" s="57"/>
      <c r="C583" s="57"/>
      <c r="D583" s="57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57"/>
      <c r="B584" s="57"/>
      <c r="C584" s="57"/>
      <c r="D584" s="57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57"/>
      <c r="B585" s="57"/>
      <c r="C585" s="57"/>
      <c r="D585" s="57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57"/>
      <c r="B586" s="57"/>
      <c r="C586" s="57"/>
      <c r="D586" s="57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57"/>
      <c r="B587" s="57"/>
      <c r="C587" s="57"/>
      <c r="D587" s="57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57"/>
      <c r="B588" s="57"/>
      <c r="C588" s="57"/>
      <c r="D588" s="57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57"/>
      <c r="B589" s="57"/>
      <c r="C589" s="57"/>
      <c r="D589" s="57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57"/>
      <c r="B590" s="57"/>
      <c r="C590" s="57"/>
      <c r="D590" s="57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57"/>
      <c r="B591" s="57"/>
      <c r="C591" s="57"/>
      <c r="D591" s="57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57"/>
      <c r="B592" s="57"/>
      <c r="C592" s="57"/>
      <c r="D592" s="57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57"/>
      <c r="B593" s="57"/>
      <c r="C593" s="57"/>
      <c r="D593" s="57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57"/>
      <c r="B594" s="57"/>
      <c r="C594" s="57"/>
      <c r="D594" s="57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57"/>
      <c r="B595" s="57"/>
      <c r="C595" s="57"/>
      <c r="D595" s="57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57"/>
      <c r="B596" s="57"/>
      <c r="C596" s="57"/>
      <c r="D596" s="57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57"/>
      <c r="B597" s="57"/>
      <c r="C597" s="57"/>
      <c r="D597" s="57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57"/>
      <c r="B598" s="57"/>
      <c r="C598" s="57"/>
      <c r="D598" s="57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57"/>
      <c r="B599" s="57"/>
      <c r="C599" s="57"/>
      <c r="D599" s="57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57"/>
      <c r="B600" s="57"/>
      <c r="C600" s="57"/>
      <c r="D600" s="57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57"/>
      <c r="B601" s="57"/>
      <c r="C601" s="57"/>
      <c r="D601" s="57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57"/>
      <c r="B602" s="57"/>
      <c r="C602" s="57"/>
      <c r="D602" s="57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57"/>
      <c r="B603" s="57"/>
      <c r="C603" s="57"/>
      <c r="D603" s="57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57"/>
      <c r="B604" s="57"/>
      <c r="C604" s="57"/>
      <c r="D604" s="57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57"/>
      <c r="B605" s="57"/>
      <c r="C605" s="57"/>
      <c r="D605" s="57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57"/>
      <c r="B606" s="57"/>
      <c r="C606" s="57"/>
      <c r="D606" s="57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57"/>
      <c r="B607" s="57"/>
      <c r="C607" s="57"/>
      <c r="D607" s="57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57"/>
      <c r="B608" s="57"/>
      <c r="C608" s="57"/>
      <c r="D608" s="57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57"/>
      <c r="B609" s="57"/>
      <c r="C609" s="57"/>
      <c r="D609" s="57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57"/>
      <c r="B610" s="57"/>
      <c r="C610" s="57"/>
      <c r="D610" s="57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57"/>
      <c r="B611" s="57"/>
      <c r="C611" s="57"/>
      <c r="D611" s="57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57"/>
      <c r="B612" s="57"/>
      <c r="C612" s="57"/>
      <c r="D612" s="57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57"/>
      <c r="B613" s="57"/>
      <c r="C613" s="57"/>
      <c r="D613" s="57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57"/>
      <c r="B614" s="57"/>
      <c r="C614" s="57"/>
      <c r="D614" s="57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57"/>
      <c r="B615" s="57"/>
      <c r="C615" s="57"/>
      <c r="D615" s="57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57"/>
      <c r="B616" s="57"/>
      <c r="C616" s="57"/>
      <c r="D616" s="57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57"/>
      <c r="B617" s="57"/>
      <c r="C617" s="57"/>
      <c r="D617" s="57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57"/>
      <c r="B618" s="57"/>
      <c r="C618" s="57"/>
      <c r="D618" s="57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57"/>
      <c r="B619" s="57"/>
      <c r="C619" s="57"/>
      <c r="D619" s="57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57"/>
      <c r="B620" s="57"/>
      <c r="C620" s="57"/>
      <c r="D620" s="57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57"/>
      <c r="B621" s="57"/>
      <c r="C621" s="57"/>
      <c r="D621" s="57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57"/>
      <c r="B622" s="57"/>
      <c r="C622" s="57"/>
      <c r="D622" s="57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57"/>
      <c r="B623" s="57"/>
      <c r="C623" s="57"/>
      <c r="D623" s="57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57"/>
      <c r="B624" s="57"/>
      <c r="C624" s="57"/>
      <c r="D624" s="57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57"/>
      <c r="B625" s="57"/>
      <c r="C625" s="57"/>
      <c r="D625" s="57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57"/>
      <c r="B626" s="57"/>
      <c r="C626" s="57"/>
      <c r="D626" s="57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57"/>
      <c r="B627" s="57"/>
      <c r="C627" s="57"/>
      <c r="D627" s="57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57"/>
      <c r="B628" s="57"/>
      <c r="C628" s="57"/>
      <c r="D628" s="57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57"/>
      <c r="B629" s="57"/>
      <c r="C629" s="57"/>
      <c r="D629" s="57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57"/>
      <c r="B630" s="57"/>
      <c r="C630" s="57"/>
      <c r="D630" s="57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57"/>
      <c r="B631" s="57"/>
      <c r="C631" s="57"/>
      <c r="D631" s="57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57"/>
      <c r="B632" s="57"/>
      <c r="C632" s="57"/>
      <c r="D632" s="57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57"/>
      <c r="B633" s="57"/>
      <c r="C633" s="57"/>
      <c r="D633" s="57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57"/>
      <c r="B634" s="57"/>
      <c r="C634" s="57"/>
      <c r="D634" s="57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57"/>
      <c r="B635" s="57"/>
      <c r="C635" s="57"/>
      <c r="D635" s="57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57"/>
      <c r="B636" s="57"/>
      <c r="C636" s="57"/>
      <c r="D636" s="57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57"/>
      <c r="B637" s="57"/>
      <c r="C637" s="57"/>
      <c r="D637" s="57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57"/>
      <c r="B638" s="57"/>
      <c r="C638" s="57"/>
      <c r="D638" s="57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57"/>
      <c r="B639" s="57"/>
      <c r="C639" s="57"/>
      <c r="D639" s="57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57"/>
      <c r="B640" s="57"/>
      <c r="C640" s="57"/>
      <c r="D640" s="57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57"/>
      <c r="B641" s="57"/>
      <c r="C641" s="57"/>
      <c r="D641" s="57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57"/>
      <c r="B642" s="57"/>
      <c r="C642" s="57"/>
      <c r="D642" s="57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57"/>
      <c r="B643" s="57"/>
      <c r="C643" s="57"/>
      <c r="D643" s="57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57"/>
      <c r="B644" s="57"/>
      <c r="C644" s="57"/>
      <c r="D644" s="57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57"/>
      <c r="B645" s="57"/>
      <c r="C645" s="57"/>
      <c r="D645" s="57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57"/>
      <c r="B646" s="57"/>
      <c r="C646" s="57"/>
      <c r="D646" s="57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57"/>
      <c r="B647" s="57"/>
      <c r="C647" s="57"/>
      <c r="D647" s="57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57"/>
      <c r="B648" s="57"/>
      <c r="C648" s="57"/>
      <c r="D648" s="57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57"/>
      <c r="B649" s="57"/>
      <c r="C649" s="57"/>
      <c r="D649" s="57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57"/>
      <c r="B650" s="57"/>
      <c r="C650" s="57"/>
      <c r="D650" s="57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57"/>
      <c r="B651" s="57"/>
      <c r="C651" s="57"/>
      <c r="D651" s="57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57"/>
      <c r="B652" s="57"/>
      <c r="C652" s="57"/>
      <c r="D652" s="57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57"/>
      <c r="B653" s="57"/>
      <c r="C653" s="57"/>
      <c r="D653" s="57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57"/>
      <c r="B654" s="57"/>
      <c r="C654" s="57"/>
      <c r="D654" s="57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57"/>
      <c r="B655" s="57"/>
      <c r="C655" s="57"/>
      <c r="D655" s="57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57"/>
      <c r="B656" s="57"/>
      <c r="C656" s="57"/>
      <c r="D656" s="57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57"/>
      <c r="B657" s="57"/>
      <c r="C657" s="57"/>
      <c r="D657" s="57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57"/>
      <c r="B658" s="57"/>
      <c r="C658" s="57"/>
      <c r="D658" s="57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57"/>
      <c r="B659" s="57"/>
      <c r="C659" s="57"/>
      <c r="D659" s="57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57"/>
      <c r="B660" s="57"/>
      <c r="C660" s="57"/>
      <c r="D660" s="57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57"/>
      <c r="B661" s="57"/>
      <c r="C661" s="57"/>
      <c r="D661" s="57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57"/>
      <c r="B662" s="57"/>
      <c r="C662" s="57"/>
      <c r="D662" s="57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57"/>
      <c r="B663" s="57"/>
      <c r="C663" s="57"/>
      <c r="D663" s="57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57"/>
      <c r="B664" s="57"/>
      <c r="C664" s="57"/>
      <c r="D664" s="57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57"/>
      <c r="B665" s="57"/>
      <c r="C665" s="57"/>
      <c r="D665" s="57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57"/>
      <c r="B666" s="57"/>
      <c r="C666" s="57"/>
      <c r="D666" s="57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57"/>
      <c r="B667" s="57"/>
      <c r="C667" s="57"/>
      <c r="D667" s="57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57"/>
      <c r="B668" s="57"/>
      <c r="C668" s="57"/>
      <c r="D668" s="57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57"/>
      <c r="B669" s="57"/>
      <c r="C669" s="57"/>
      <c r="D669" s="57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57"/>
      <c r="B670" s="57"/>
      <c r="C670" s="57"/>
      <c r="D670" s="57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57"/>
      <c r="B671" s="57"/>
      <c r="C671" s="57"/>
      <c r="D671" s="57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57"/>
      <c r="B672" s="57"/>
      <c r="C672" s="57"/>
      <c r="D672" s="57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57"/>
      <c r="B673" s="57"/>
      <c r="C673" s="57"/>
      <c r="D673" s="57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57"/>
      <c r="B674" s="57"/>
      <c r="C674" s="57"/>
      <c r="D674" s="57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57"/>
      <c r="B675" s="57"/>
      <c r="C675" s="57"/>
      <c r="D675" s="57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57"/>
      <c r="B676" s="57"/>
      <c r="C676" s="57"/>
      <c r="D676" s="57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57"/>
      <c r="B677" s="57"/>
      <c r="C677" s="57"/>
      <c r="D677" s="57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57"/>
      <c r="B678" s="57"/>
      <c r="C678" s="57"/>
      <c r="D678" s="57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57"/>
      <c r="B679" s="57"/>
      <c r="C679" s="57"/>
      <c r="D679" s="57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57"/>
      <c r="B680" s="57"/>
      <c r="C680" s="57"/>
      <c r="D680" s="57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57"/>
      <c r="B681" s="57"/>
      <c r="C681" s="57"/>
      <c r="D681" s="57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57"/>
      <c r="B682" s="57"/>
      <c r="C682" s="57"/>
      <c r="D682" s="57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57"/>
      <c r="B683" s="57"/>
      <c r="C683" s="57"/>
      <c r="D683" s="57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57"/>
      <c r="B684" s="57"/>
      <c r="C684" s="57"/>
      <c r="D684" s="57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57"/>
      <c r="B685" s="57"/>
      <c r="C685" s="57"/>
      <c r="D685" s="57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57"/>
      <c r="B686" s="57"/>
      <c r="C686" s="57"/>
      <c r="D686" s="57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57"/>
      <c r="B687" s="57"/>
      <c r="C687" s="57"/>
      <c r="D687" s="57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57"/>
      <c r="B688" s="57"/>
      <c r="C688" s="57"/>
      <c r="D688" s="57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57"/>
      <c r="B689" s="57"/>
      <c r="C689" s="57"/>
      <c r="D689" s="57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57"/>
      <c r="B690" s="57"/>
      <c r="C690" s="57"/>
      <c r="D690" s="57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57"/>
      <c r="B691" s="57"/>
      <c r="C691" s="57"/>
      <c r="D691" s="57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57"/>
      <c r="B692" s="57"/>
      <c r="C692" s="57"/>
      <c r="D692" s="57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57"/>
      <c r="B693" s="57"/>
      <c r="C693" s="57"/>
      <c r="D693" s="57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57"/>
      <c r="B694" s="57"/>
      <c r="C694" s="57"/>
      <c r="D694" s="57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57"/>
      <c r="B695" s="57"/>
      <c r="C695" s="57"/>
      <c r="D695" s="57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57"/>
      <c r="B696" s="57"/>
      <c r="C696" s="57"/>
      <c r="D696" s="57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57"/>
      <c r="B697" s="57"/>
      <c r="C697" s="57"/>
      <c r="D697" s="57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57"/>
      <c r="B698" s="57"/>
      <c r="C698" s="57"/>
      <c r="D698" s="57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57"/>
      <c r="B699" s="57"/>
      <c r="C699" s="57"/>
      <c r="D699" s="57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57"/>
      <c r="B700" s="57"/>
      <c r="C700" s="57"/>
      <c r="D700" s="57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57"/>
      <c r="B701" s="57"/>
      <c r="C701" s="57"/>
      <c r="D701" s="57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57"/>
      <c r="B702" s="57"/>
      <c r="C702" s="57"/>
      <c r="D702" s="57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57"/>
      <c r="B703" s="57"/>
      <c r="C703" s="57"/>
      <c r="D703" s="57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57"/>
      <c r="B704" s="57"/>
      <c r="C704" s="57"/>
      <c r="D704" s="57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57"/>
      <c r="B705" s="57"/>
      <c r="C705" s="57"/>
      <c r="D705" s="57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57"/>
      <c r="B706" s="57"/>
      <c r="C706" s="57"/>
      <c r="D706" s="57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57"/>
      <c r="B707" s="57"/>
      <c r="C707" s="57"/>
      <c r="D707" s="57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57"/>
      <c r="B708" s="57"/>
      <c r="C708" s="57"/>
      <c r="D708" s="57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57"/>
      <c r="B709" s="57"/>
      <c r="C709" s="57"/>
      <c r="D709" s="57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57"/>
      <c r="B710" s="57"/>
      <c r="C710" s="57"/>
      <c r="D710" s="57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57"/>
      <c r="B711" s="57"/>
      <c r="C711" s="57"/>
      <c r="D711" s="57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57"/>
      <c r="B712" s="57"/>
      <c r="C712" s="57"/>
      <c r="D712" s="57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57"/>
      <c r="B713" s="57"/>
      <c r="C713" s="57"/>
      <c r="D713" s="57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57"/>
      <c r="B714" s="57"/>
      <c r="C714" s="57"/>
      <c r="D714" s="57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57"/>
      <c r="B715" s="57"/>
      <c r="C715" s="57"/>
      <c r="D715" s="57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57"/>
      <c r="B716" s="57"/>
      <c r="C716" s="57"/>
      <c r="D716" s="57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57"/>
      <c r="B717" s="57"/>
      <c r="C717" s="57"/>
      <c r="D717" s="57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57"/>
      <c r="B718" s="57"/>
      <c r="C718" s="57"/>
      <c r="D718" s="57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57"/>
      <c r="B719" s="57"/>
      <c r="C719" s="57"/>
      <c r="D719" s="57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57"/>
      <c r="B720" s="57"/>
      <c r="C720" s="57"/>
      <c r="D720" s="57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57"/>
      <c r="B721" s="57"/>
      <c r="C721" s="57"/>
      <c r="D721" s="57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57"/>
      <c r="B722" s="57"/>
      <c r="C722" s="57"/>
      <c r="D722" s="57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57"/>
      <c r="B723" s="57"/>
      <c r="C723" s="57"/>
      <c r="D723" s="57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57"/>
      <c r="B724" s="57"/>
      <c r="C724" s="57"/>
      <c r="D724" s="57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57"/>
      <c r="B725" s="57"/>
      <c r="C725" s="57"/>
      <c r="D725" s="57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57"/>
      <c r="B726" s="57"/>
      <c r="C726" s="57"/>
      <c r="D726" s="57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57"/>
      <c r="B727" s="57"/>
      <c r="C727" s="57"/>
      <c r="D727" s="57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57"/>
      <c r="B728" s="57"/>
      <c r="C728" s="57"/>
      <c r="D728" s="57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57"/>
      <c r="B729" s="57"/>
      <c r="C729" s="57"/>
      <c r="D729" s="57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57"/>
      <c r="B730" s="57"/>
      <c r="C730" s="57"/>
      <c r="D730" s="57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57"/>
      <c r="B731" s="57"/>
      <c r="C731" s="57"/>
      <c r="D731" s="57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57"/>
      <c r="B732" s="57"/>
      <c r="C732" s="57"/>
      <c r="D732" s="57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57"/>
      <c r="B733" s="57"/>
      <c r="C733" s="57"/>
      <c r="D733" s="57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57"/>
      <c r="B734" s="57"/>
      <c r="C734" s="57"/>
      <c r="D734" s="57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57"/>
      <c r="B735" s="57"/>
      <c r="C735" s="57"/>
      <c r="D735" s="57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57"/>
      <c r="B736" s="57"/>
      <c r="C736" s="57"/>
      <c r="D736" s="57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57"/>
      <c r="B737" s="57"/>
      <c r="C737" s="57"/>
      <c r="D737" s="57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57"/>
      <c r="B738" s="57"/>
      <c r="C738" s="57"/>
      <c r="D738" s="57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57"/>
      <c r="B739" s="57"/>
      <c r="C739" s="57"/>
      <c r="D739" s="57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57"/>
      <c r="B740" s="57"/>
      <c r="C740" s="57"/>
      <c r="D740" s="57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57"/>
      <c r="B741" s="57"/>
      <c r="C741" s="57"/>
      <c r="D741" s="57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57"/>
      <c r="B742" s="57"/>
      <c r="C742" s="57"/>
      <c r="D742" s="57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57"/>
      <c r="B743" s="57"/>
      <c r="C743" s="57"/>
      <c r="D743" s="57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57"/>
      <c r="B744" s="57"/>
      <c r="C744" s="57"/>
      <c r="D744" s="57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57"/>
      <c r="B745" s="57"/>
      <c r="C745" s="57"/>
      <c r="D745" s="57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57"/>
      <c r="B746" s="57"/>
      <c r="C746" s="57"/>
      <c r="D746" s="57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57"/>
      <c r="B747" s="57"/>
      <c r="C747" s="57"/>
      <c r="D747" s="57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57"/>
      <c r="B748" s="57"/>
      <c r="C748" s="57"/>
      <c r="D748" s="57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57"/>
      <c r="B749" s="57"/>
      <c r="C749" s="57"/>
      <c r="D749" s="57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57"/>
      <c r="B750" s="57"/>
      <c r="C750" s="57"/>
      <c r="D750" s="57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57"/>
      <c r="B751" s="57"/>
      <c r="C751" s="57"/>
      <c r="D751" s="57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57"/>
      <c r="B752" s="57"/>
      <c r="C752" s="57"/>
      <c r="D752" s="57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57"/>
      <c r="B753" s="57"/>
      <c r="C753" s="57"/>
      <c r="D753" s="57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57"/>
      <c r="B754" s="57"/>
      <c r="C754" s="57"/>
      <c r="D754" s="57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57"/>
      <c r="B755" s="57"/>
      <c r="C755" s="57"/>
      <c r="D755" s="57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57"/>
      <c r="B756" s="57"/>
      <c r="C756" s="57"/>
      <c r="D756" s="57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57"/>
      <c r="B757" s="57"/>
      <c r="C757" s="57"/>
      <c r="D757" s="57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57"/>
      <c r="B758" s="57"/>
      <c r="C758" s="57"/>
      <c r="D758" s="57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57"/>
      <c r="B759" s="57"/>
      <c r="C759" s="57"/>
      <c r="D759" s="57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57"/>
      <c r="B760" s="57"/>
      <c r="C760" s="57"/>
      <c r="D760" s="57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57"/>
      <c r="B761" s="57"/>
      <c r="C761" s="57"/>
      <c r="D761" s="57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57"/>
      <c r="B762" s="57"/>
      <c r="C762" s="57"/>
      <c r="D762" s="57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57"/>
      <c r="B763" s="57"/>
      <c r="C763" s="57"/>
      <c r="D763" s="57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57"/>
      <c r="B764" s="57"/>
      <c r="C764" s="57"/>
      <c r="D764" s="57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57"/>
      <c r="B765" s="57"/>
      <c r="C765" s="57"/>
      <c r="D765" s="57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57"/>
      <c r="B766" s="57"/>
      <c r="C766" s="57"/>
      <c r="D766" s="57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57"/>
      <c r="B767" s="57"/>
      <c r="C767" s="57"/>
      <c r="D767" s="57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57"/>
      <c r="B768" s="57"/>
      <c r="C768" s="57"/>
      <c r="D768" s="57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57"/>
      <c r="B769" s="57"/>
      <c r="C769" s="57"/>
      <c r="D769" s="57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57"/>
      <c r="B770" s="57"/>
      <c r="C770" s="57"/>
      <c r="D770" s="57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57"/>
      <c r="B771" s="57"/>
      <c r="C771" s="57"/>
      <c r="D771" s="57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57"/>
      <c r="B772" s="57"/>
      <c r="C772" s="57"/>
      <c r="D772" s="57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57"/>
      <c r="B773" s="57"/>
      <c r="C773" s="57"/>
      <c r="D773" s="57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57"/>
      <c r="B774" s="57"/>
      <c r="C774" s="57"/>
      <c r="D774" s="57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57"/>
      <c r="B775" s="57"/>
      <c r="C775" s="57"/>
      <c r="D775" s="57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57"/>
      <c r="B776" s="57"/>
      <c r="C776" s="57"/>
      <c r="D776" s="57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57"/>
      <c r="B777" s="57"/>
      <c r="C777" s="57"/>
      <c r="D777" s="57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57"/>
      <c r="B778" s="57"/>
      <c r="C778" s="57"/>
      <c r="D778" s="57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57"/>
      <c r="B779" s="57"/>
      <c r="C779" s="57"/>
      <c r="D779" s="57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57"/>
      <c r="B780" s="57"/>
      <c r="C780" s="57"/>
      <c r="D780" s="57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57"/>
      <c r="B781" s="57"/>
      <c r="C781" s="57"/>
      <c r="D781" s="57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57"/>
      <c r="B782" s="57"/>
      <c r="C782" s="57"/>
      <c r="D782" s="57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57"/>
      <c r="B783" s="57"/>
      <c r="C783" s="57"/>
      <c r="D783" s="57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57"/>
      <c r="B784" s="57"/>
      <c r="C784" s="57"/>
      <c r="D784" s="57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57"/>
      <c r="B785" s="57"/>
      <c r="C785" s="57"/>
      <c r="D785" s="57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57"/>
      <c r="B786" s="57"/>
      <c r="C786" s="57"/>
      <c r="D786" s="57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57"/>
      <c r="B787" s="57"/>
      <c r="C787" s="57"/>
      <c r="D787" s="57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57"/>
      <c r="B788" s="57"/>
      <c r="C788" s="57"/>
      <c r="D788" s="57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57"/>
      <c r="B789" s="57"/>
      <c r="C789" s="57"/>
      <c r="D789" s="57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57"/>
      <c r="B790" s="57"/>
      <c r="C790" s="57"/>
      <c r="D790" s="57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57"/>
      <c r="B791" s="57"/>
      <c r="C791" s="57"/>
      <c r="D791" s="57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57"/>
      <c r="B792" s="57"/>
      <c r="C792" s="57"/>
      <c r="D792" s="57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57"/>
      <c r="B793" s="57"/>
      <c r="C793" s="57"/>
      <c r="D793" s="57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57"/>
      <c r="B794" s="57"/>
      <c r="C794" s="57"/>
      <c r="D794" s="57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57"/>
      <c r="B795" s="57"/>
      <c r="C795" s="57"/>
      <c r="D795" s="57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57"/>
      <c r="B796" s="57"/>
      <c r="C796" s="57"/>
      <c r="D796" s="57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57"/>
      <c r="B797" s="57"/>
      <c r="C797" s="57"/>
      <c r="D797" s="57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57"/>
      <c r="B798" s="57"/>
      <c r="C798" s="57"/>
      <c r="D798" s="57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57"/>
      <c r="B799" s="57"/>
      <c r="C799" s="57"/>
      <c r="D799" s="57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57"/>
      <c r="B800" s="57"/>
      <c r="C800" s="57"/>
      <c r="D800" s="57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57"/>
      <c r="B801" s="57"/>
      <c r="C801" s="57"/>
      <c r="D801" s="57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57"/>
      <c r="B802" s="57"/>
      <c r="C802" s="57"/>
      <c r="D802" s="57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57"/>
      <c r="B803" s="57"/>
      <c r="C803" s="57"/>
      <c r="D803" s="57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57"/>
      <c r="B804" s="57"/>
      <c r="C804" s="57"/>
      <c r="D804" s="57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57"/>
      <c r="B805" s="57"/>
      <c r="C805" s="57"/>
      <c r="D805" s="57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57"/>
      <c r="B806" s="57"/>
      <c r="C806" s="57"/>
      <c r="D806" s="57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57"/>
      <c r="B807" s="57"/>
      <c r="C807" s="57"/>
      <c r="D807" s="57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57"/>
      <c r="B808" s="57"/>
      <c r="C808" s="57"/>
      <c r="D808" s="57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57"/>
      <c r="B809" s="57"/>
      <c r="C809" s="57"/>
      <c r="D809" s="57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57"/>
      <c r="B810" s="57"/>
      <c r="C810" s="57"/>
      <c r="D810" s="57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57"/>
      <c r="B811" s="57"/>
      <c r="C811" s="57"/>
      <c r="D811" s="57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57"/>
      <c r="B812" s="57"/>
      <c r="C812" s="57"/>
      <c r="D812" s="57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57"/>
      <c r="B813" s="57"/>
      <c r="C813" s="57"/>
      <c r="D813" s="57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57"/>
      <c r="B814" s="57"/>
      <c r="C814" s="57"/>
      <c r="D814" s="57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57"/>
      <c r="B815" s="57"/>
      <c r="C815" s="57"/>
      <c r="D815" s="57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57"/>
      <c r="B816" s="57"/>
      <c r="C816" s="57"/>
      <c r="D816" s="57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57"/>
      <c r="B817" s="57"/>
      <c r="C817" s="57"/>
      <c r="D817" s="57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57"/>
      <c r="B818" s="57"/>
      <c r="C818" s="57"/>
      <c r="D818" s="57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57"/>
      <c r="B819" s="57"/>
      <c r="C819" s="57"/>
      <c r="D819" s="57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57"/>
      <c r="B820" s="57"/>
      <c r="C820" s="57"/>
      <c r="D820" s="57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57"/>
      <c r="B821" s="57"/>
      <c r="C821" s="57"/>
      <c r="D821" s="57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57"/>
      <c r="B822" s="57"/>
      <c r="C822" s="57"/>
      <c r="D822" s="57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57"/>
      <c r="B823" s="57"/>
      <c r="C823" s="57"/>
      <c r="D823" s="57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57"/>
      <c r="B824" s="57"/>
      <c r="C824" s="57"/>
      <c r="D824" s="57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57"/>
      <c r="B825" s="57"/>
      <c r="C825" s="57"/>
      <c r="D825" s="57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57"/>
      <c r="B826" s="57"/>
      <c r="C826" s="57"/>
      <c r="D826" s="57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57"/>
      <c r="B827" s="57"/>
      <c r="C827" s="57"/>
      <c r="D827" s="57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57"/>
      <c r="B828" s="57"/>
      <c r="C828" s="57"/>
      <c r="D828" s="57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57"/>
      <c r="B829" s="57"/>
      <c r="C829" s="57"/>
      <c r="D829" s="57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57"/>
      <c r="B830" s="57"/>
      <c r="C830" s="57"/>
      <c r="D830" s="57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57"/>
      <c r="B831" s="57"/>
      <c r="C831" s="57"/>
      <c r="D831" s="57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57"/>
      <c r="B832" s="57"/>
      <c r="C832" s="57"/>
      <c r="D832" s="57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57"/>
      <c r="B833" s="57"/>
      <c r="C833" s="57"/>
      <c r="D833" s="57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57"/>
      <c r="B834" s="57"/>
      <c r="C834" s="57"/>
      <c r="D834" s="57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57"/>
      <c r="B835" s="57"/>
      <c r="C835" s="57"/>
      <c r="D835" s="57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57"/>
      <c r="B836" s="57"/>
      <c r="C836" s="57"/>
      <c r="D836" s="57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57"/>
      <c r="B837" s="57"/>
      <c r="C837" s="57"/>
      <c r="D837" s="57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57"/>
      <c r="B838" s="57"/>
      <c r="C838" s="57"/>
      <c r="D838" s="57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57"/>
      <c r="B839" s="57"/>
      <c r="C839" s="57"/>
      <c r="D839" s="57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57"/>
      <c r="B840" s="57"/>
      <c r="C840" s="57"/>
      <c r="D840" s="57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57"/>
      <c r="B841" s="57"/>
      <c r="C841" s="57"/>
      <c r="D841" s="57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57"/>
      <c r="B842" s="57"/>
      <c r="C842" s="57"/>
      <c r="D842" s="57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57"/>
      <c r="B843" s="57"/>
      <c r="C843" s="57"/>
      <c r="D843" s="57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57"/>
      <c r="B844" s="57"/>
      <c r="C844" s="57"/>
      <c r="D844" s="57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57"/>
      <c r="B845" s="57"/>
      <c r="C845" s="57"/>
      <c r="D845" s="57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57"/>
      <c r="B846" s="57"/>
      <c r="C846" s="57"/>
      <c r="D846" s="57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57"/>
      <c r="B847" s="57"/>
      <c r="C847" s="57"/>
      <c r="D847" s="57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57"/>
      <c r="B848" s="57"/>
      <c r="C848" s="57"/>
      <c r="D848" s="57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57"/>
      <c r="B849" s="57"/>
      <c r="C849" s="57"/>
      <c r="D849" s="57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57"/>
      <c r="B850" s="57"/>
      <c r="C850" s="57"/>
      <c r="D850" s="57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57"/>
      <c r="B851" s="57"/>
      <c r="C851" s="57"/>
      <c r="D851" s="57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57"/>
      <c r="B852" s="57"/>
      <c r="C852" s="57"/>
      <c r="D852" s="57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57"/>
      <c r="B853" s="57"/>
      <c r="C853" s="57"/>
      <c r="D853" s="57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57"/>
      <c r="B854" s="57"/>
      <c r="C854" s="57"/>
      <c r="D854" s="57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57"/>
      <c r="B855" s="57"/>
      <c r="C855" s="57"/>
      <c r="D855" s="57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57"/>
      <c r="B856" s="57"/>
      <c r="C856" s="57"/>
      <c r="D856" s="57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57"/>
      <c r="B857" s="57"/>
      <c r="C857" s="57"/>
      <c r="D857" s="57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57"/>
      <c r="B858" s="57"/>
      <c r="C858" s="57"/>
      <c r="D858" s="57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57"/>
      <c r="B859" s="57"/>
      <c r="C859" s="57"/>
      <c r="D859" s="57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57"/>
      <c r="B860" s="57"/>
      <c r="C860" s="57"/>
      <c r="D860" s="57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57"/>
      <c r="B861" s="57"/>
      <c r="C861" s="57"/>
      <c r="D861" s="57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>
      <c r="A862" s="57"/>
      <c r="B862" s="57"/>
      <c r="C862" s="57"/>
      <c r="D862" s="57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>
      <c r="A863" s="57"/>
      <c r="B863" s="57"/>
      <c r="C863" s="57"/>
      <c r="D863" s="57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>
      <c r="A864" s="57"/>
      <c r="B864" s="57"/>
      <c r="C864" s="57"/>
      <c r="D864" s="57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>
      <c r="A865" s="57"/>
      <c r="B865" s="57"/>
      <c r="C865" s="57"/>
      <c r="D865" s="57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>
      <c r="A866" s="57"/>
      <c r="B866" s="57"/>
      <c r="C866" s="57"/>
      <c r="D866" s="57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>
      <c r="A867" s="57"/>
      <c r="B867" s="57"/>
      <c r="C867" s="57"/>
      <c r="D867" s="57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>
      <c r="A868" s="57"/>
      <c r="B868" s="57"/>
      <c r="C868" s="57"/>
      <c r="D868" s="57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>
      <c r="A869" s="57"/>
      <c r="B869" s="57"/>
      <c r="C869" s="57"/>
      <c r="D869" s="57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>
      <c r="A870" s="57"/>
      <c r="B870" s="57"/>
      <c r="C870" s="57"/>
      <c r="D870" s="57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>
      <c r="A871" s="57"/>
      <c r="B871" s="57"/>
      <c r="C871" s="57"/>
      <c r="D871" s="57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>
      <c r="A872" s="57"/>
      <c r="B872" s="57"/>
      <c r="C872" s="57"/>
      <c r="D872" s="57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>
      <c r="A873" s="57"/>
      <c r="B873" s="57"/>
      <c r="C873" s="57"/>
      <c r="D873" s="57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>
      <c r="A874" s="57"/>
      <c r="B874" s="57"/>
      <c r="C874" s="57"/>
      <c r="D874" s="57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>
      <c r="A875" s="57"/>
      <c r="B875" s="57"/>
      <c r="C875" s="57"/>
      <c r="D875" s="57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>
      <c r="A876" s="57"/>
      <c r="B876" s="57"/>
      <c r="C876" s="57"/>
      <c r="D876" s="57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>
      <c r="A877" s="57"/>
      <c r="B877" s="57"/>
      <c r="C877" s="57"/>
      <c r="D877" s="57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>
      <c r="A878" s="57"/>
      <c r="B878" s="57"/>
      <c r="C878" s="57"/>
      <c r="D878" s="57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>
      <c r="A879" s="57"/>
      <c r="B879" s="57"/>
      <c r="C879" s="57"/>
      <c r="D879" s="57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>
      <c r="A880" s="57"/>
      <c r="B880" s="57"/>
      <c r="C880" s="57"/>
      <c r="D880" s="57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>
      <c r="A881" s="57"/>
      <c r="B881" s="57"/>
      <c r="C881" s="57"/>
      <c r="D881" s="57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>
      <c r="A882" s="57"/>
      <c r="B882" s="57"/>
      <c r="C882" s="57"/>
      <c r="D882" s="57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>
      <c r="A883" s="57"/>
      <c r="B883" s="57"/>
      <c r="C883" s="57"/>
      <c r="D883" s="57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>
      <c r="A884" s="57"/>
      <c r="B884" s="57"/>
      <c r="C884" s="57"/>
      <c r="D884" s="57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>
      <c r="A885" s="57"/>
      <c r="B885" s="57"/>
      <c r="C885" s="57"/>
      <c r="D885" s="57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>
      <c r="A886" s="57"/>
      <c r="B886" s="57"/>
      <c r="C886" s="57"/>
      <c r="D886" s="57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>
      <c r="A887" s="57"/>
      <c r="B887" s="57"/>
      <c r="C887" s="57"/>
      <c r="D887" s="57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>
      <c r="A888" s="57"/>
      <c r="B888" s="57"/>
      <c r="C888" s="57"/>
      <c r="D888" s="57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>
      <c r="A889" s="57"/>
      <c r="B889" s="57"/>
      <c r="C889" s="57"/>
      <c r="D889" s="57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>
      <c r="A890" s="57"/>
      <c r="B890" s="57"/>
      <c r="C890" s="57"/>
      <c r="D890" s="57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>
      <c r="A891" s="57"/>
      <c r="B891" s="57"/>
      <c r="C891" s="57"/>
      <c r="D891" s="57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>
      <c r="A892" s="57"/>
      <c r="B892" s="57"/>
      <c r="C892" s="57"/>
      <c r="D892" s="57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>
      <c r="A893" s="57"/>
      <c r="B893" s="57"/>
      <c r="C893" s="57"/>
      <c r="D893" s="57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>
      <c r="A894" s="57"/>
      <c r="B894" s="57"/>
      <c r="C894" s="57"/>
      <c r="D894" s="57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>
      <c r="A895" s="57"/>
      <c r="B895" s="57"/>
      <c r="C895" s="57"/>
      <c r="D895" s="57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>
      <c r="A896" s="57"/>
      <c r="B896" s="57"/>
      <c r="C896" s="57"/>
      <c r="D896" s="57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>
      <c r="A897" s="57"/>
      <c r="B897" s="57"/>
      <c r="C897" s="57"/>
      <c r="D897" s="57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>
      <c r="A898" s="57"/>
      <c r="B898" s="57"/>
      <c r="C898" s="57"/>
      <c r="D898" s="57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>
      <c r="A899" s="57"/>
      <c r="B899" s="57"/>
      <c r="C899" s="57"/>
      <c r="D899" s="57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>
      <c r="A900" s="57"/>
      <c r="B900" s="57"/>
      <c r="C900" s="57"/>
      <c r="D900" s="57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>
      <c r="A901" s="57"/>
      <c r="B901" s="57"/>
      <c r="C901" s="57"/>
      <c r="D901" s="57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>
      <c r="A902" s="57"/>
      <c r="B902" s="57"/>
      <c r="C902" s="57"/>
      <c r="D902" s="57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>
      <c r="A903" s="57"/>
      <c r="B903" s="57"/>
      <c r="C903" s="57"/>
      <c r="D903" s="57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>
      <c r="A904" s="57"/>
      <c r="B904" s="57"/>
      <c r="C904" s="57"/>
      <c r="D904" s="57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>
      <c r="A905" s="57"/>
      <c r="B905" s="57"/>
      <c r="C905" s="57"/>
      <c r="D905" s="57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>
      <c r="A906" s="57"/>
      <c r="B906" s="57"/>
      <c r="C906" s="57"/>
      <c r="D906" s="57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>
      <c r="A907" s="57"/>
      <c r="B907" s="57"/>
      <c r="C907" s="57"/>
      <c r="D907" s="57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>
      <c r="A908" s="57"/>
      <c r="B908" s="57"/>
      <c r="C908" s="57"/>
      <c r="D908" s="57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>
      <c r="A909" s="57"/>
      <c r="B909" s="57"/>
      <c r="C909" s="57"/>
      <c r="D909" s="57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>
      <c r="A910" s="57"/>
      <c r="B910" s="57"/>
      <c r="C910" s="57"/>
      <c r="D910" s="57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>
      <c r="A911" s="57"/>
      <c r="B911" s="57"/>
      <c r="C911" s="57"/>
      <c r="D911" s="57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>
      <c r="A912" s="57"/>
      <c r="B912" s="57"/>
      <c r="C912" s="57"/>
      <c r="D912" s="57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>
      <c r="A913" s="57"/>
      <c r="B913" s="57"/>
      <c r="C913" s="57"/>
      <c r="D913" s="57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>
      <c r="A914" s="57"/>
      <c r="B914" s="57"/>
      <c r="C914" s="57"/>
      <c r="D914" s="57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>
      <c r="A915" s="57"/>
      <c r="B915" s="57"/>
      <c r="C915" s="57"/>
      <c r="D915" s="57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>
      <c r="A916" s="57"/>
      <c r="B916" s="57"/>
      <c r="C916" s="57"/>
      <c r="D916" s="57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>
      <c r="A917" s="57"/>
      <c r="B917" s="57"/>
      <c r="C917" s="57"/>
      <c r="D917" s="57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>
      <c r="A918" s="57"/>
      <c r="B918" s="57"/>
      <c r="C918" s="57"/>
      <c r="D918" s="57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>
      <c r="A919" s="57"/>
      <c r="B919" s="57"/>
      <c r="C919" s="57"/>
      <c r="D919" s="57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>
      <c r="A920" s="57"/>
      <c r="B920" s="57"/>
      <c r="C920" s="57"/>
      <c r="D920" s="57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>
      <c r="A921" s="57"/>
      <c r="B921" s="57"/>
      <c r="C921" s="57"/>
      <c r="D921" s="57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>
      <c r="A922" s="57"/>
      <c r="B922" s="57"/>
      <c r="C922" s="57"/>
      <c r="D922" s="57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>
      <c r="A923" s="57"/>
      <c r="B923" s="57"/>
      <c r="C923" s="57"/>
      <c r="D923" s="57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>
      <c r="A924" s="57"/>
      <c r="B924" s="57"/>
      <c r="C924" s="57"/>
      <c r="D924" s="57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>
      <c r="A925" s="57"/>
      <c r="B925" s="57"/>
      <c r="C925" s="57"/>
      <c r="D925" s="57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>
      <c r="A926" s="57"/>
      <c r="B926" s="57"/>
      <c r="C926" s="57"/>
      <c r="D926" s="57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>
      <c r="A927" s="57"/>
      <c r="B927" s="57"/>
      <c r="C927" s="57"/>
      <c r="D927" s="57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>
      <c r="A928" s="57"/>
      <c r="B928" s="57"/>
      <c r="C928" s="57"/>
      <c r="D928" s="57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>
      <c r="A929" s="57"/>
      <c r="B929" s="57"/>
      <c r="C929" s="57"/>
      <c r="D929" s="57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>
      <c r="A930" s="57"/>
      <c r="B930" s="57"/>
      <c r="C930" s="57"/>
      <c r="D930" s="57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>
      <c r="A931" s="57"/>
      <c r="B931" s="57"/>
      <c r="C931" s="57"/>
      <c r="D931" s="57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>
      <c r="A932" s="57"/>
      <c r="B932" s="57"/>
      <c r="C932" s="57"/>
      <c r="D932" s="57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>
      <c r="A933" s="57"/>
      <c r="B933" s="57"/>
      <c r="C933" s="57"/>
      <c r="D933" s="57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>
      <c r="A934" s="57"/>
      <c r="B934" s="57"/>
      <c r="C934" s="57"/>
      <c r="D934" s="57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>
      <c r="A935" s="57"/>
      <c r="B935" s="57"/>
      <c r="C935" s="57"/>
      <c r="D935" s="57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>
      <c r="A936" s="57"/>
      <c r="B936" s="57"/>
      <c r="C936" s="57"/>
      <c r="D936" s="57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>
      <c r="A937" s="57"/>
      <c r="B937" s="57"/>
      <c r="C937" s="57"/>
      <c r="D937" s="57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>
      <c r="A938" s="57"/>
      <c r="B938" s="57"/>
      <c r="C938" s="57"/>
      <c r="D938" s="57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>
      <c r="A939" s="57"/>
      <c r="B939" s="57"/>
      <c r="C939" s="57"/>
      <c r="D939" s="57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>
      <c r="A940" s="57"/>
      <c r="B940" s="57"/>
      <c r="C940" s="57"/>
      <c r="D940" s="57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>
      <c r="A941" s="57"/>
      <c r="B941" s="57"/>
      <c r="C941" s="57"/>
      <c r="D941" s="57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>
      <c r="A942" s="57"/>
      <c r="B942" s="57"/>
      <c r="C942" s="57"/>
      <c r="D942" s="57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>
      <c r="A943" s="57"/>
      <c r="B943" s="57"/>
      <c r="C943" s="57"/>
      <c r="D943" s="57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>
      <c r="A944" s="57"/>
      <c r="B944" s="57"/>
      <c r="C944" s="57"/>
      <c r="D944" s="57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>
      <c r="A945" s="57"/>
      <c r="B945" s="57"/>
      <c r="C945" s="57"/>
      <c r="D945" s="57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>
      <c r="A946" s="57"/>
      <c r="B946" s="57"/>
      <c r="C946" s="57"/>
      <c r="D946" s="57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>
      <c r="A947" s="57"/>
      <c r="B947" s="57"/>
      <c r="C947" s="57"/>
      <c r="D947" s="57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>
      <c r="A948" s="57"/>
      <c r="B948" s="57"/>
      <c r="C948" s="57"/>
      <c r="D948" s="57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>
      <c r="A949" s="57"/>
      <c r="B949" s="57"/>
      <c r="C949" s="57"/>
      <c r="D949" s="57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>
      <c r="A950" s="57"/>
      <c r="B950" s="57"/>
      <c r="C950" s="57"/>
      <c r="D950" s="57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>
      <c r="A951" s="57"/>
      <c r="B951" s="57"/>
      <c r="C951" s="57"/>
      <c r="D951" s="57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>
      <c r="A952" s="57"/>
      <c r="B952" s="57"/>
      <c r="C952" s="57"/>
      <c r="D952" s="57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>
      <c r="A953" s="57"/>
      <c r="B953" s="57"/>
      <c r="C953" s="57"/>
      <c r="D953" s="57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>
      <c r="A954" s="57"/>
      <c r="B954" s="57"/>
      <c r="C954" s="57"/>
      <c r="D954" s="57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>
      <c r="A955" s="57"/>
      <c r="B955" s="57"/>
      <c r="C955" s="57"/>
      <c r="D955" s="57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>
      <c r="A956" s="57"/>
      <c r="B956" s="57"/>
      <c r="C956" s="57"/>
      <c r="D956" s="57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>
      <c r="A957" s="57"/>
      <c r="B957" s="57"/>
      <c r="C957" s="57"/>
      <c r="D957" s="57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>
      <c r="A958" s="57"/>
      <c r="B958" s="57"/>
      <c r="C958" s="57"/>
      <c r="D958" s="57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>
      <c r="A959" s="57"/>
      <c r="B959" s="57"/>
      <c r="C959" s="57"/>
      <c r="D959" s="57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>
      <c r="A960" s="57"/>
      <c r="B960" s="57"/>
      <c r="C960" s="57"/>
      <c r="D960" s="57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>
      <c r="A961" s="57"/>
      <c r="B961" s="57"/>
      <c r="C961" s="57"/>
      <c r="D961" s="57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>
      <c r="A962" s="57"/>
      <c r="B962" s="57"/>
      <c r="C962" s="57"/>
      <c r="D962" s="57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>
      <c r="A963" s="57"/>
      <c r="B963" s="57"/>
      <c r="C963" s="57"/>
      <c r="D963" s="57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>
      <c r="A964" s="57"/>
      <c r="B964" s="57"/>
      <c r="C964" s="57"/>
      <c r="D964" s="57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>
      <c r="A965" s="57"/>
      <c r="B965" s="57"/>
      <c r="C965" s="57"/>
      <c r="D965" s="57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>
      <c r="A966" s="57"/>
      <c r="B966" s="57"/>
      <c r="C966" s="57"/>
      <c r="D966" s="57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>
      <c r="A967" s="57"/>
      <c r="B967" s="57"/>
      <c r="C967" s="57"/>
      <c r="D967" s="57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>
      <c r="A968" s="57"/>
      <c r="B968" s="57"/>
      <c r="C968" s="57"/>
      <c r="D968" s="57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>
      <c r="A969" s="57"/>
      <c r="B969" s="57"/>
      <c r="C969" s="57"/>
      <c r="D969" s="57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>
      <c r="A970" s="57"/>
      <c r="B970" s="57"/>
      <c r="C970" s="57"/>
      <c r="D970" s="57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>
      <c r="A971" s="57"/>
      <c r="B971" s="57"/>
      <c r="C971" s="57"/>
      <c r="D971" s="57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>
      <c r="A972" s="57"/>
      <c r="B972" s="57"/>
      <c r="C972" s="57"/>
      <c r="D972" s="57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>
      <c r="A973" s="57"/>
      <c r="B973" s="57"/>
      <c r="C973" s="57"/>
      <c r="D973" s="57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>
      <c r="A974" s="57"/>
      <c r="B974" s="57"/>
      <c r="C974" s="57"/>
      <c r="D974" s="57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>
      <c r="A975" s="57"/>
      <c r="B975" s="57"/>
      <c r="C975" s="57"/>
      <c r="D975" s="57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>
      <c r="A976" s="57"/>
      <c r="B976" s="57"/>
      <c r="C976" s="57"/>
      <c r="D976" s="57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>
      <c r="A977" s="57"/>
      <c r="B977" s="57"/>
      <c r="C977" s="57"/>
      <c r="D977" s="57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>
      <c r="A978" s="57"/>
      <c r="B978" s="57"/>
      <c r="C978" s="57"/>
      <c r="D978" s="57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>
      <c r="A979" s="57"/>
      <c r="B979" s="57"/>
      <c r="C979" s="57"/>
      <c r="D979" s="57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>
      <c r="A980" s="57"/>
      <c r="B980" s="57"/>
      <c r="C980" s="57"/>
      <c r="D980" s="57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>
      <c r="A981" s="57"/>
      <c r="B981" s="57"/>
      <c r="C981" s="57"/>
      <c r="D981" s="57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>
      <c r="A982" s="57"/>
      <c r="B982" s="57"/>
      <c r="C982" s="57"/>
      <c r="D982" s="57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>
      <c r="A983" s="57"/>
      <c r="B983" s="57"/>
      <c r="C983" s="57"/>
      <c r="D983" s="57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>
      <c r="A984" s="57"/>
      <c r="B984" s="57"/>
      <c r="C984" s="57"/>
      <c r="D984" s="57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>
      <c r="A985" s="57"/>
      <c r="B985" s="57"/>
      <c r="C985" s="57"/>
      <c r="D985" s="57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>
      <c r="A986" s="57"/>
      <c r="B986" s="57"/>
      <c r="C986" s="57"/>
      <c r="D986" s="57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>
      <c r="A987" s="57"/>
      <c r="B987" s="57"/>
      <c r="C987" s="57"/>
      <c r="D987" s="57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>
      <c r="A988" s="57"/>
      <c r="B988" s="57"/>
      <c r="C988" s="57"/>
      <c r="D988" s="57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>
      <c r="A989" s="57"/>
      <c r="B989" s="57"/>
      <c r="C989" s="57"/>
      <c r="D989" s="57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>
      <c r="A990" s="57"/>
      <c r="B990" s="57"/>
      <c r="C990" s="57"/>
      <c r="D990" s="57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>
      <c r="A991" s="57"/>
      <c r="B991" s="57"/>
      <c r="C991" s="57"/>
      <c r="D991" s="57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>
      <c r="A992" s="57"/>
      <c r="B992" s="57"/>
      <c r="C992" s="57"/>
      <c r="D992" s="57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>
      <c r="A993" s="57"/>
      <c r="B993" s="57"/>
      <c r="C993" s="57"/>
      <c r="D993" s="57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>
      <c r="A994" s="57"/>
      <c r="B994" s="57"/>
      <c r="C994" s="57"/>
      <c r="D994" s="57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>
      <c r="A995" s="57"/>
      <c r="B995" s="57"/>
      <c r="C995" s="57"/>
      <c r="D995" s="57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>
      <c r="A996" s="57"/>
      <c r="B996" s="57"/>
      <c r="C996" s="57"/>
      <c r="D996" s="57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>
      <c r="A997" s="57"/>
      <c r="B997" s="57"/>
      <c r="C997" s="57"/>
      <c r="D997" s="57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>
      <c r="A998" s="57"/>
      <c r="B998" s="57"/>
      <c r="C998" s="57"/>
      <c r="D998" s="57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>
      <c r="A999" s="57"/>
      <c r="B999" s="57"/>
      <c r="C999" s="57"/>
      <c r="D999" s="57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>
      <c r="A1000" s="57"/>
      <c r="B1000" s="57"/>
      <c r="C1000" s="57"/>
      <c r="D1000" s="57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26">
    <mergeCell ref="A88:B88"/>
    <mergeCell ref="A89:C89"/>
    <mergeCell ref="A96:B96"/>
    <mergeCell ref="A98:B98"/>
    <mergeCell ref="A56:B56"/>
    <mergeCell ref="A57:C57"/>
    <mergeCell ref="A64:B64"/>
    <mergeCell ref="A65:C65"/>
    <mergeCell ref="A74:B74"/>
    <mergeCell ref="A75:C75"/>
    <mergeCell ref="A79:C79"/>
    <mergeCell ref="A42:B42"/>
    <mergeCell ref="A43:C43"/>
    <mergeCell ref="A50:B50"/>
    <mergeCell ref="A51:C51"/>
    <mergeCell ref="A78:B78"/>
    <mergeCell ref="A25:B25"/>
    <mergeCell ref="A26:C26"/>
    <mergeCell ref="A27:C27"/>
    <mergeCell ref="A31:B31"/>
    <mergeCell ref="A32:C32"/>
    <mergeCell ref="A1:C1"/>
    <mergeCell ref="A2:C2"/>
    <mergeCell ref="A7:C7"/>
    <mergeCell ref="A10:C10"/>
    <mergeCell ref="A17:C17"/>
  </mergeCells>
  <hyperlinks>
    <hyperlink ref="C14" r:id="rId1" display="Instalador de sistemas eletroeletrônicos de segurança" xr:uid="{00000000-0004-0000-0500-000000000000}"/>
  </hyperlinks>
  <pageMargins left="0.511811024" right="0.511811024" top="0.78740157499999996" bottom="0.78740157499999996" header="0" footer="0"/>
  <pageSetup orientation="landscape"/>
  <ignoredErrors>
    <ignoredError sqref="D60" formula="1"/>
    <ignoredError sqref="D6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showGridLines="0" tabSelected="1" topLeftCell="A64" workbookViewId="0">
      <selection activeCell="F85" sqref="F85"/>
    </sheetView>
  </sheetViews>
  <sheetFormatPr defaultColWidth="12.625" defaultRowHeight="15" customHeight="1"/>
  <cols>
    <col min="1" max="1" width="10.125" customWidth="1"/>
    <col min="2" max="2" width="50.125" customWidth="1"/>
    <col min="3" max="3" width="12.625" customWidth="1"/>
    <col min="4" max="4" width="10.125" customWidth="1"/>
    <col min="5" max="5" width="11.125" customWidth="1"/>
    <col min="6" max="6" width="10.5" customWidth="1"/>
    <col min="7" max="26" width="8.625" customWidth="1"/>
  </cols>
  <sheetData>
    <row r="1" spans="1:26" ht="15.75" customHeight="1">
      <c r="A1" s="216" t="s">
        <v>261</v>
      </c>
      <c r="B1" s="226"/>
      <c r="C1" s="227"/>
      <c r="D1" s="53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216" t="s">
        <v>148</v>
      </c>
      <c r="B2" s="226"/>
      <c r="C2" s="227"/>
      <c r="D2" s="53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41" t="s">
        <v>149</v>
      </c>
      <c r="B3" s="41" t="s">
        <v>150</v>
      </c>
      <c r="C3" s="41"/>
      <c r="D3" s="5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41" t="s">
        <v>151</v>
      </c>
      <c r="B4" s="41" t="s">
        <v>152</v>
      </c>
      <c r="C4" s="41" t="s">
        <v>153</v>
      </c>
      <c r="D4" s="5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36">
      <c r="A5" s="41" t="s">
        <v>154</v>
      </c>
      <c r="B5" s="41" t="s">
        <v>155</v>
      </c>
      <c r="C5" s="44" t="s">
        <v>253</v>
      </c>
      <c r="D5" s="5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41" t="s">
        <v>156</v>
      </c>
      <c r="B6" s="41" t="s">
        <v>157</v>
      </c>
      <c r="C6" s="41" t="s">
        <v>158</v>
      </c>
      <c r="D6" s="53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219" t="s">
        <v>159</v>
      </c>
      <c r="B7" s="228"/>
      <c r="C7" s="228"/>
      <c r="D7" s="5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37.5" customHeight="1">
      <c r="A8" s="44" t="s">
        <v>160</v>
      </c>
      <c r="B8" s="44" t="s">
        <v>161</v>
      </c>
      <c r="C8" s="44" t="s">
        <v>162</v>
      </c>
      <c r="D8" s="5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39.75" customHeight="1">
      <c r="A9" s="44" t="s">
        <v>254</v>
      </c>
      <c r="B9" s="44" t="s">
        <v>164</v>
      </c>
      <c r="C9" s="44">
        <v>1</v>
      </c>
      <c r="D9" s="5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229" t="s">
        <v>165</v>
      </c>
      <c r="B10" s="230"/>
      <c r="C10" s="231"/>
      <c r="D10" s="5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>
      <c r="A11" s="44">
        <v>1</v>
      </c>
      <c r="B11" s="44" t="s">
        <v>166</v>
      </c>
      <c r="C11" s="44" t="s">
        <v>262</v>
      </c>
      <c r="D11" s="5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44">
        <v>2</v>
      </c>
      <c r="B12" s="44" t="s">
        <v>168</v>
      </c>
      <c r="C12" s="60">
        <v>88876</v>
      </c>
      <c r="D12" s="5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44">
        <v>3</v>
      </c>
      <c r="B13" s="44" t="s">
        <v>170</v>
      </c>
      <c r="C13" s="47">
        <v>9051.4</v>
      </c>
      <c r="D13" s="5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.75" customHeight="1">
      <c r="A14" s="44">
        <v>4</v>
      </c>
      <c r="B14" s="44" t="s">
        <v>171</v>
      </c>
      <c r="C14" s="59" t="s">
        <v>263</v>
      </c>
      <c r="D14" s="5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.75" customHeight="1">
      <c r="A15" s="44">
        <v>5</v>
      </c>
      <c r="B15" s="44" t="s">
        <v>173</v>
      </c>
      <c r="C15" s="44" t="s">
        <v>174</v>
      </c>
      <c r="D15" s="5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customHeight="1">
      <c r="A16" s="44">
        <v>6</v>
      </c>
      <c r="B16" s="44" t="s">
        <v>175</v>
      </c>
      <c r="C16" s="44" t="s">
        <v>257</v>
      </c>
      <c r="D16" s="5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>
      <c r="A17" s="229" t="s">
        <v>177</v>
      </c>
      <c r="B17" s="230"/>
      <c r="C17" s="231"/>
      <c r="D17" s="5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.75" customHeight="1">
      <c r="A18" s="46">
        <v>1</v>
      </c>
      <c r="B18" s="46" t="s">
        <v>178</v>
      </c>
      <c r="C18" s="46" t="s">
        <v>179</v>
      </c>
      <c r="D18" s="5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>
      <c r="A19" s="44" t="s">
        <v>149</v>
      </c>
      <c r="B19" s="44" t="s">
        <v>180</v>
      </c>
      <c r="C19" s="54">
        <v>9051.4</v>
      </c>
      <c r="D19" s="5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.75" customHeight="1">
      <c r="A20" s="44" t="s">
        <v>151</v>
      </c>
      <c r="B20" s="44" t="s">
        <v>258</v>
      </c>
      <c r="C20" s="54">
        <v>0</v>
      </c>
      <c r="D20" s="5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>
      <c r="A21" s="44" t="s">
        <v>154</v>
      </c>
      <c r="B21" s="44" t="s">
        <v>181</v>
      </c>
      <c r="C21" s="54">
        <v>0</v>
      </c>
      <c r="D21" s="53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>
      <c r="A22" s="44" t="s">
        <v>156</v>
      </c>
      <c r="B22" s="44" t="s">
        <v>182</v>
      </c>
      <c r="C22" s="54">
        <v>0</v>
      </c>
      <c r="D22" s="53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>
      <c r="A23" s="44" t="s">
        <v>183</v>
      </c>
      <c r="B23" s="44" t="s">
        <v>184</v>
      </c>
      <c r="C23" s="54">
        <v>0</v>
      </c>
      <c r="D23" s="5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>
      <c r="A24" s="44" t="s">
        <v>185</v>
      </c>
      <c r="B24" s="44" t="s">
        <v>186</v>
      </c>
      <c r="C24" s="54">
        <v>0</v>
      </c>
      <c r="D24" s="53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>
      <c r="A25" s="225" t="s">
        <v>187</v>
      </c>
      <c r="B25" s="227"/>
      <c r="C25" s="55">
        <f>SUM(C19:C24)</f>
        <v>9051.4</v>
      </c>
      <c r="D25" s="53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>
      <c r="A26" s="229" t="s">
        <v>188</v>
      </c>
      <c r="B26" s="230"/>
      <c r="C26" s="231"/>
      <c r="D26" s="53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>
      <c r="A27" s="229" t="s">
        <v>189</v>
      </c>
      <c r="B27" s="230"/>
      <c r="C27" s="231"/>
      <c r="D27" s="53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>
      <c r="A28" s="46" t="s">
        <v>190</v>
      </c>
      <c r="B28" s="46" t="s">
        <v>191</v>
      </c>
      <c r="C28" s="46" t="s">
        <v>192</v>
      </c>
      <c r="D28" s="46" t="s">
        <v>179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>
      <c r="A29" s="44" t="s">
        <v>149</v>
      </c>
      <c r="B29" s="44" t="s">
        <v>193</v>
      </c>
      <c r="C29" s="49">
        <v>8.3299999999999999E-2</v>
      </c>
      <c r="D29" s="54">
        <f t="shared" ref="D29:D30" si="0">C29*$C$25</f>
        <v>753.98161999999991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>
      <c r="A30" s="44" t="s">
        <v>151</v>
      </c>
      <c r="B30" s="44" t="s">
        <v>194</v>
      </c>
      <c r="C30" s="49">
        <f>8.33%/3</f>
        <v>2.7766666666666665E-2</v>
      </c>
      <c r="D30" s="54">
        <f t="shared" si="0"/>
        <v>251.32720666666665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>
      <c r="A31" s="225" t="s">
        <v>187</v>
      </c>
      <c r="B31" s="227"/>
      <c r="C31" s="50">
        <f t="shared" ref="C31:D31" si="1">SUM(C29:C30)</f>
        <v>0.11106666666666666</v>
      </c>
      <c r="D31" s="55">
        <f t="shared" si="1"/>
        <v>1005.3088266666666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25.5" customHeight="1">
      <c r="A32" s="229" t="s">
        <v>195</v>
      </c>
      <c r="B32" s="230"/>
      <c r="C32" s="231"/>
      <c r="D32" s="5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>
      <c r="A33" s="46" t="s">
        <v>196</v>
      </c>
      <c r="B33" s="46" t="s">
        <v>197</v>
      </c>
      <c r="C33" s="46" t="s">
        <v>192</v>
      </c>
      <c r="D33" s="46" t="s">
        <v>179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44" t="s">
        <v>149</v>
      </c>
      <c r="B34" s="44" t="s">
        <v>198</v>
      </c>
      <c r="C34" s="49">
        <v>0.2</v>
      </c>
      <c r="D34" s="54">
        <f t="shared" ref="D34:D41" si="2">C34*($C$25+$D$31)</f>
        <v>2011.3417653333336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44" t="s">
        <v>151</v>
      </c>
      <c r="B35" s="44" t="s">
        <v>199</v>
      </c>
      <c r="C35" s="49">
        <v>2.5000000000000001E-2</v>
      </c>
      <c r="D35" s="54">
        <f t="shared" si="2"/>
        <v>251.4177206666667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44" t="s">
        <v>154</v>
      </c>
      <c r="B36" s="44" t="s">
        <v>200</v>
      </c>
      <c r="C36" s="49">
        <v>0.06</v>
      </c>
      <c r="D36" s="54">
        <f t="shared" si="2"/>
        <v>603.40252959999998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44" t="s">
        <v>156</v>
      </c>
      <c r="B37" s="44" t="s">
        <v>201</v>
      </c>
      <c r="C37" s="49">
        <v>1.4999999999999999E-2</v>
      </c>
      <c r="D37" s="54">
        <f t="shared" si="2"/>
        <v>150.85063239999999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>
      <c r="A38" s="44" t="s">
        <v>183</v>
      </c>
      <c r="B38" s="44" t="s">
        <v>202</v>
      </c>
      <c r="C38" s="49">
        <v>0.01</v>
      </c>
      <c r="D38" s="54">
        <f t="shared" si="2"/>
        <v>100.56708826666667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>
      <c r="A39" s="44" t="s">
        <v>185</v>
      </c>
      <c r="B39" s="44" t="s">
        <v>203</v>
      </c>
      <c r="C39" s="49">
        <v>6.0000000000000001E-3</v>
      </c>
      <c r="D39" s="54">
        <f t="shared" si="2"/>
        <v>60.340252960000001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44" t="s">
        <v>204</v>
      </c>
      <c r="B40" s="44" t="s">
        <v>205</v>
      </c>
      <c r="C40" s="49">
        <v>2E-3</v>
      </c>
      <c r="D40" s="54">
        <f t="shared" si="2"/>
        <v>20.113417653333336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4" t="s">
        <v>206</v>
      </c>
      <c r="B41" s="44" t="s">
        <v>207</v>
      </c>
      <c r="C41" s="49">
        <v>0.08</v>
      </c>
      <c r="D41" s="54">
        <f t="shared" si="2"/>
        <v>804.53670613333338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225" t="s">
        <v>208</v>
      </c>
      <c r="B42" s="227"/>
      <c r="C42" s="50">
        <f t="shared" ref="C42:D42" si="3">SUM(C34:C41)</f>
        <v>0.39800000000000008</v>
      </c>
      <c r="D42" s="55">
        <f t="shared" si="3"/>
        <v>4002.5701130133339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229" t="s">
        <v>209</v>
      </c>
      <c r="B43" s="230"/>
      <c r="C43" s="231"/>
      <c r="D43" s="53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6" t="s">
        <v>210</v>
      </c>
      <c r="B44" s="46" t="s">
        <v>211</v>
      </c>
      <c r="C44" s="46" t="s">
        <v>179</v>
      </c>
      <c r="D44" s="5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4" t="s">
        <v>149</v>
      </c>
      <c r="B45" s="44" t="s">
        <v>212</v>
      </c>
      <c r="C45" s="54">
        <f>IF(5.5*2*20.91-6%*C19&lt;0,0,5.5*2*20.91-6%*C19)</f>
        <v>0</v>
      </c>
      <c r="D45" s="53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4" t="s">
        <v>151</v>
      </c>
      <c r="B46" s="44" t="s">
        <v>214</v>
      </c>
      <c r="C46" s="54">
        <f>(38)*20.91</f>
        <v>794.58</v>
      </c>
      <c r="D46" s="53" t="s">
        <v>213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4" t="s">
        <v>154</v>
      </c>
      <c r="B47" s="44" t="s">
        <v>215</v>
      </c>
      <c r="C47" s="47">
        <v>169.67</v>
      </c>
      <c r="D47" s="57" t="s">
        <v>213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4" t="s">
        <v>156</v>
      </c>
      <c r="B48" s="44" t="s">
        <v>259</v>
      </c>
      <c r="C48" s="47">
        <v>11.27</v>
      </c>
      <c r="D48" s="57" t="s">
        <v>213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4" t="s">
        <v>183</v>
      </c>
      <c r="B49" s="44" t="s">
        <v>260</v>
      </c>
      <c r="C49" s="47">
        <v>2.5</v>
      </c>
      <c r="D49" s="57" t="s">
        <v>213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225" t="s">
        <v>187</v>
      </c>
      <c r="B50" s="227"/>
      <c r="C50" s="55">
        <f>SUM(C45:C49)</f>
        <v>978.02</v>
      </c>
      <c r="D50" s="53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229" t="s">
        <v>218</v>
      </c>
      <c r="B51" s="230"/>
      <c r="C51" s="231"/>
      <c r="D51" s="53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46">
        <v>2</v>
      </c>
      <c r="B52" s="46" t="s">
        <v>219</v>
      </c>
      <c r="C52" s="46" t="s">
        <v>179</v>
      </c>
      <c r="D52" s="5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44" t="s">
        <v>190</v>
      </c>
      <c r="B53" s="44" t="s">
        <v>220</v>
      </c>
      <c r="C53" s="54">
        <f>D31</f>
        <v>1005.3088266666666</v>
      </c>
      <c r="D53" s="53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44" t="s">
        <v>196</v>
      </c>
      <c r="B54" s="44" t="s">
        <v>197</v>
      </c>
      <c r="C54" s="54">
        <f>D42</f>
        <v>4002.5701130133339</v>
      </c>
      <c r="D54" s="53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44" t="s">
        <v>210</v>
      </c>
      <c r="B55" s="44" t="s">
        <v>211</v>
      </c>
      <c r="C55" s="54">
        <f>C50</f>
        <v>978.02</v>
      </c>
      <c r="D55" s="53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225" t="s">
        <v>187</v>
      </c>
      <c r="B56" s="227"/>
      <c r="C56" s="55">
        <f>SUM(C53:C55)</f>
        <v>5985.8989396800007</v>
      </c>
      <c r="D56" s="53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229" t="s">
        <v>221</v>
      </c>
      <c r="B57" s="230"/>
      <c r="C57" s="231"/>
      <c r="D57" s="53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46">
        <v>3</v>
      </c>
      <c r="B58" s="46" t="s">
        <v>222</v>
      </c>
      <c r="C58" s="46" t="s">
        <v>192</v>
      </c>
      <c r="D58" s="46" t="s">
        <v>179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44" t="s">
        <v>149</v>
      </c>
      <c r="B59" s="44" t="s">
        <v>223</v>
      </c>
      <c r="C59" s="49">
        <f>1/12*5%</f>
        <v>4.1666666666666666E-3</v>
      </c>
      <c r="D59" s="54">
        <f>C59*($C$25+$C$53)</f>
        <v>41.902953444444442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44" t="s">
        <v>151</v>
      </c>
      <c r="B60" s="44" t="s">
        <v>224</v>
      </c>
      <c r="C60" s="49">
        <f>C59*C41</f>
        <v>3.3333333333333332E-4</v>
      </c>
      <c r="D60" s="54">
        <f>C41*D59</f>
        <v>3.3522362755555553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44" t="s">
        <v>154</v>
      </c>
      <c r="B61" s="44" t="s">
        <v>225</v>
      </c>
      <c r="C61" s="49">
        <f>7/30/12</f>
        <v>1.9444444444444445E-2</v>
      </c>
      <c r="D61" s="54">
        <f>C61*($C$25+$C$53)</f>
        <v>195.54711607407407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24.75" customHeight="1">
      <c r="A62" s="44" t="s">
        <v>156</v>
      </c>
      <c r="B62" s="44" t="s">
        <v>226</v>
      </c>
      <c r="C62" s="49">
        <f>$C$42*C61</f>
        <v>7.7388888888888906E-3</v>
      </c>
      <c r="D62" s="54">
        <f>C42*D61</f>
        <v>77.827752197481487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44" t="s">
        <v>183</v>
      </c>
      <c r="B63" s="44" t="s">
        <v>227</v>
      </c>
      <c r="C63" s="49">
        <f>40%*8%*(100%+$C$31)</f>
        <v>3.5554133333333335E-2</v>
      </c>
      <c r="D63" s="54">
        <f>40%*8%*($C$25+$C$53)</f>
        <v>321.81468245333338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225" t="s">
        <v>187</v>
      </c>
      <c r="B64" s="227"/>
      <c r="C64" s="50">
        <f t="shared" ref="C64:D64" si="4">SUM(C59:C63)</f>
        <v>6.7237466666666662E-2</v>
      </c>
      <c r="D64" s="55">
        <f t="shared" si="4"/>
        <v>640.44474044488891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229" t="s">
        <v>228</v>
      </c>
      <c r="B65" s="230"/>
      <c r="C65" s="231"/>
      <c r="D65" s="53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6">
        <v>4</v>
      </c>
      <c r="B66" s="46" t="s">
        <v>229</v>
      </c>
      <c r="C66" s="46" t="s">
        <v>192</v>
      </c>
      <c r="D66" s="46" t="s">
        <v>179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4" t="s">
        <v>149</v>
      </c>
      <c r="B67" s="44" t="s">
        <v>230</v>
      </c>
      <c r="C67" s="49">
        <v>8.3299999999999999E-2</v>
      </c>
      <c r="D67" s="54">
        <f>C67*($C$25+$D$31+$D$42+SUM(C47:C48)+$D$64)</f>
        <v>1239.5592845544033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44" t="s">
        <v>151</v>
      </c>
      <c r="B68" s="44" t="s">
        <v>231</v>
      </c>
      <c r="C68" s="49">
        <f>1/365</f>
        <v>2.7397260273972603E-3</v>
      </c>
      <c r="D68" s="54">
        <f t="shared" ref="D68:D71" si="5">C68*($C$25+$D$31+$D$42+SUM($C$47:$C$48)+$D$64)</f>
        <v>40.76894158938326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44" t="s">
        <v>154</v>
      </c>
      <c r="B69" s="44" t="s">
        <v>232</v>
      </c>
      <c r="C69" s="49">
        <f>5/365*1.416%*50%</f>
        <v>9.6986301369863007E-5</v>
      </c>
      <c r="D69" s="54">
        <f t="shared" si="5"/>
        <v>1.4432205322641674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44" t="s">
        <v>156</v>
      </c>
      <c r="B70" s="44" t="s">
        <v>233</v>
      </c>
      <c r="C70" s="49">
        <f>15/365*2.46%</f>
        <v>1.010958904109589E-3</v>
      </c>
      <c r="D70" s="54">
        <f t="shared" si="5"/>
        <v>15.043739446482423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44" t="s">
        <v>183</v>
      </c>
      <c r="B71" s="44" t="s">
        <v>234</v>
      </c>
      <c r="C71" s="49">
        <f>4/12*1.416%*(C67+C31)*50%</f>
        <v>4.5870533333333327E-4</v>
      </c>
      <c r="D71" s="54">
        <f t="shared" si="5"/>
        <v>6.8258397936129134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44" t="s">
        <v>185</v>
      </c>
      <c r="B72" s="44" t="s">
        <v>235</v>
      </c>
      <c r="C72" s="49">
        <v>0</v>
      </c>
      <c r="D72" s="54">
        <v>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44" t="s">
        <v>204</v>
      </c>
      <c r="B73" s="44" t="s">
        <v>186</v>
      </c>
      <c r="C73" s="49">
        <v>0</v>
      </c>
      <c r="D73" s="54">
        <v>0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225" t="s">
        <v>208</v>
      </c>
      <c r="B74" s="227"/>
      <c r="C74" s="50">
        <f t="shared" ref="C74:D74" si="6">SUM(C67:C73)</f>
        <v>8.7606376566210051E-2</v>
      </c>
      <c r="D74" s="55">
        <f t="shared" si="6"/>
        <v>1303.6410259161462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229" t="s">
        <v>236</v>
      </c>
      <c r="B75" s="230"/>
      <c r="C75" s="231"/>
      <c r="D75" s="53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46">
        <v>5</v>
      </c>
      <c r="B76" s="46" t="s">
        <v>237</v>
      </c>
      <c r="C76" s="46" t="s">
        <v>179</v>
      </c>
      <c r="D76" s="53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44" t="s">
        <v>149</v>
      </c>
      <c r="B77" s="44" t="s">
        <v>238</v>
      </c>
      <c r="C77" s="54">
        <v>36.635818209999996</v>
      </c>
      <c r="D77" s="53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225" t="s">
        <v>208</v>
      </c>
      <c r="B78" s="227"/>
      <c r="C78" s="55">
        <f>SUM(C77)</f>
        <v>36.635818209999996</v>
      </c>
      <c r="D78" s="53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229" t="s">
        <v>239</v>
      </c>
      <c r="B79" s="230"/>
      <c r="C79" s="231"/>
      <c r="D79" s="53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46">
        <v>6</v>
      </c>
      <c r="B80" s="46" t="s">
        <v>240</v>
      </c>
      <c r="C80" s="46" t="s">
        <v>192</v>
      </c>
      <c r="D80" s="46" t="s">
        <v>179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44" t="s">
        <v>149</v>
      </c>
      <c r="B81" s="44" t="s">
        <v>241</v>
      </c>
      <c r="C81" s="49">
        <v>6.6199999999999995E-2</v>
      </c>
      <c r="D81" s="54">
        <f>C81*$C$96</f>
        <v>1126.5929587054186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44" t="s">
        <v>151</v>
      </c>
      <c r="B82" s="44" t="s">
        <v>242</v>
      </c>
      <c r="C82" s="52">
        <v>7.1999999999999995E-2</v>
      </c>
      <c r="D82" s="54">
        <f>C82*(D81+$C$96)</f>
        <v>1306.4121707728648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44" t="s">
        <v>154</v>
      </c>
      <c r="B83" s="44" t="s">
        <v>243</v>
      </c>
      <c r="C83" s="52">
        <f>Técnico!C83</f>
        <v>8.6499999999999994E-2</v>
      </c>
      <c r="D83" s="54">
        <f t="shared" ref="D83" si="7">SUM(D84:D87)</f>
        <v>1841.8322047592628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108" t="s">
        <v>393</v>
      </c>
      <c r="B84" s="109" t="s">
        <v>394</v>
      </c>
      <c r="C84" s="52">
        <f>Técnico!C84</f>
        <v>6.4999999999999997E-3</v>
      </c>
      <c r="D84" s="54">
        <f t="shared" ref="D84:D87" si="8">C84*$C$98</f>
        <v>138.40357608017581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108" t="s">
        <v>395</v>
      </c>
      <c r="B85" s="109" t="s">
        <v>396</v>
      </c>
      <c r="C85" s="52">
        <f>Técnico!C85</f>
        <v>0.03</v>
      </c>
      <c r="D85" s="54">
        <f t="shared" si="8"/>
        <v>638.78573575465759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108" t="s">
        <v>397</v>
      </c>
      <c r="B86" s="109" t="s">
        <v>398</v>
      </c>
      <c r="C86" s="52">
        <f>Técnico!C86</f>
        <v>0.05</v>
      </c>
      <c r="D86" s="54">
        <f t="shared" si="8"/>
        <v>1064.6428929244294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108" t="s">
        <v>399</v>
      </c>
      <c r="B87" s="109" t="s">
        <v>198</v>
      </c>
      <c r="C87" s="52">
        <f>Técnico!C87</f>
        <v>0</v>
      </c>
      <c r="D87" s="54">
        <f t="shared" si="8"/>
        <v>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225" t="s">
        <v>208</v>
      </c>
      <c r="B88" s="227"/>
      <c r="C88" s="50">
        <f>((1+C81)*(1+C82)/(1-C83))-1</f>
        <v>0.25119474548440079</v>
      </c>
      <c r="D88" s="55">
        <f>SUM(D81:D83)</f>
        <v>4274.8373342375462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229" t="s">
        <v>244</v>
      </c>
      <c r="B89" s="230"/>
      <c r="C89" s="231"/>
      <c r="D89" s="53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28.5">
      <c r="A90" s="46"/>
      <c r="B90" s="46" t="s">
        <v>245</v>
      </c>
      <c r="C90" s="46" t="s">
        <v>179</v>
      </c>
      <c r="D90" s="53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44" t="s">
        <v>149</v>
      </c>
      <c r="B91" s="44" t="s">
        <v>177</v>
      </c>
      <c r="C91" s="54">
        <f>C25</f>
        <v>9051.4</v>
      </c>
      <c r="D91" s="53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44" t="s">
        <v>151</v>
      </c>
      <c r="B92" s="44" t="s">
        <v>188</v>
      </c>
      <c r="C92" s="54">
        <f>C56</f>
        <v>5985.8989396800007</v>
      </c>
      <c r="D92" s="53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44" t="s">
        <v>154</v>
      </c>
      <c r="B93" s="44" t="s">
        <v>221</v>
      </c>
      <c r="C93" s="54">
        <f>D64</f>
        <v>640.44474044488891</v>
      </c>
      <c r="D93" s="53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44" t="s">
        <v>156</v>
      </c>
      <c r="B94" s="44" t="s">
        <v>228</v>
      </c>
      <c r="C94" s="54">
        <f>D74</f>
        <v>1303.6410259161462</v>
      </c>
      <c r="D94" s="53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44" t="s">
        <v>183</v>
      </c>
      <c r="B95" s="44" t="s">
        <v>236</v>
      </c>
      <c r="C95" s="54">
        <f>C78</f>
        <v>36.635818209999996</v>
      </c>
      <c r="D95" s="53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6.5" customHeight="1">
      <c r="A96" s="225" t="s">
        <v>246</v>
      </c>
      <c r="B96" s="227"/>
      <c r="C96" s="55">
        <f>SUM(C91:C95)</f>
        <v>17018.020524251038</v>
      </c>
      <c r="D96" s="53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44" t="s">
        <v>185</v>
      </c>
      <c r="B97" s="44" t="s">
        <v>247</v>
      </c>
      <c r="C97" s="54">
        <f>D88</f>
        <v>4274.8373342375462</v>
      </c>
      <c r="D97" s="53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6.5" customHeight="1">
      <c r="A98" s="225" t="s">
        <v>248</v>
      </c>
      <c r="B98" s="227"/>
      <c r="C98" s="55">
        <f>(C96+D81+D82)/(1-C83)</f>
        <v>21292.857858488587</v>
      </c>
      <c r="D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53"/>
      <c r="B99" s="53"/>
      <c r="C99" s="53"/>
      <c r="D99" s="53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53"/>
      <c r="B100" s="53"/>
      <c r="C100" s="53"/>
      <c r="D100" s="53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53"/>
      <c r="B101" s="53"/>
      <c r="C101" s="53"/>
      <c r="D101" s="53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53"/>
      <c r="B102" s="53"/>
      <c r="C102" s="53"/>
      <c r="D102" s="53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53"/>
      <c r="B103" s="53"/>
      <c r="C103" s="53"/>
      <c r="D103" s="53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53"/>
      <c r="B104" s="53"/>
      <c r="C104" s="53"/>
      <c r="D104" s="53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53"/>
      <c r="B105" s="53"/>
      <c r="C105" s="53"/>
      <c r="D105" s="53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53"/>
      <c r="B106" s="53"/>
      <c r="C106" s="53"/>
      <c r="D106" s="53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53"/>
      <c r="B107" s="53"/>
      <c r="C107" s="53"/>
      <c r="D107" s="53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53"/>
      <c r="B108" s="53"/>
      <c r="C108" s="53"/>
      <c r="D108" s="53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53"/>
      <c r="B109" s="53"/>
      <c r="C109" s="53"/>
      <c r="D109" s="53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53"/>
      <c r="B110" s="53"/>
      <c r="C110" s="53"/>
      <c r="D110" s="53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53"/>
      <c r="B111" s="53"/>
      <c r="C111" s="53"/>
      <c r="D111" s="53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53"/>
      <c r="B112" s="53"/>
      <c r="C112" s="53"/>
      <c r="D112" s="53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53"/>
      <c r="B113" s="53"/>
      <c r="C113" s="53"/>
      <c r="D113" s="53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53"/>
      <c r="B114" s="53"/>
      <c r="C114" s="53"/>
      <c r="D114" s="53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53"/>
      <c r="B115" s="53"/>
      <c r="C115" s="53"/>
      <c r="D115" s="53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53"/>
      <c r="B116" s="53"/>
      <c r="C116" s="53"/>
      <c r="D116" s="53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53"/>
      <c r="B117" s="53"/>
      <c r="C117" s="53"/>
      <c r="D117" s="53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53"/>
      <c r="B118" s="53"/>
      <c r="C118" s="53"/>
      <c r="D118" s="53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53"/>
      <c r="B119" s="53"/>
      <c r="C119" s="53"/>
      <c r="D119" s="53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53"/>
      <c r="B120" s="53"/>
      <c r="C120" s="53"/>
      <c r="D120" s="53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53"/>
      <c r="B121" s="53"/>
      <c r="C121" s="53"/>
      <c r="D121" s="53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53"/>
      <c r="B122" s="53"/>
      <c r="C122" s="53"/>
      <c r="D122" s="53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53"/>
      <c r="B123" s="53"/>
      <c r="C123" s="53"/>
      <c r="D123" s="53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53"/>
      <c r="B124" s="53"/>
      <c r="C124" s="53"/>
      <c r="D124" s="53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53"/>
      <c r="B125" s="53"/>
      <c r="C125" s="53"/>
      <c r="D125" s="53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53"/>
      <c r="B126" s="53"/>
      <c r="C126" s="53"/>
      <c r="D126" s="53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53"/>
      <c r="B127" s="53"/>
      <c r="C127" s="53"/>
      <c r="D127" s="53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53"/>
      <c r="B128" s="53"/>
      <c r="C128" s="53"/>
      <c r="D128" s="53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53"/>
      <c r="B129" s="53"/>
      <c r="C129" s="53"/>
      <c r="D129" s="53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53"/>
      <c r="B130" s="53"/>
      <c r="C130" s="53"/>
      <c r="D130" s="53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53"/>
      <c r="B131" s="53"/>
      <c r="C131" s="53"/>
      <c r="D131" s="53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53"/>
      <c r="B132" s="53"/>
      <c r="C132" s="53"/>
      <c r="D132" s="53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53"/>
      <c r="B133" s="53"/>
      <c r="C133" s="53"/>
      <c r="D133" s="53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53"/>
      <c r="B134" s="53"/>
      <c r="C134" s="53"/>
      <c r="D134" s="53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53"/>
      <c r="B135" s="53"/>
      <c r="C135" s="53"/>
      <c r="D135" s="53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53"/>
      <c r="B136" s="53"/>
      <c r="C136" s="53"/>
      <c r="D136" s="53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53"/>
      <c r="B137" s="53"/>
      <c r="C137" s="53"/>
      <c r="D137" s="53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53"/>
      <c r="B138" s="53"/>
      <c r="C138" s="53"/>
      <c r="D138" s="53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53"/>
      <c r="B139" s="53"/>
      <c r="C139" s="53"/>
      <c r="D139" s="53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53"/>
      <c r="B140" s="53"/>
      <c r="C140" s="53"/>
      <c r="D140" s="53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53"/>
      <c r="B141" s="53"/>
      <c r="C141" s="53"/>
      <c r="D141" s="53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53"/>
      <c r="B142" s="53"/>
      <c r="C142" s="53"/>
      <c r="D142" s="53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53"/>
      <c r="B143" s="53"/>
      <c r="C143" s="53"/>
      <c r="D143" s="53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53"/>
      <c r="B144" s="53"/>
      <c r="C144" s="53"/>
      <c r="D144" s="53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53"/>
      <c r="B145" s="53"/>
      <c r="C145" s="53"/>
      <c r="D145" s="53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53"/>
      <c r="B146" s="53"/>
      <c r="C146" s="53"/>
      <c r="D146" s="53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53"/>
      <c r="B147" s="53"/>
      <c r="C147" s="53"/>
      <c r="D147" s="53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53"/>
      <c r="B148" s="53"/>
      <c r="C148" s="53"/>
      <c r="D148" s="53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53"/>
      <c r="B149" s="53"/>
      <c r="C149" s="53"/>
      <c r="D149" s="53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53"/>
      <c r="B150" s="53"/>
      <c r="C150" s="53"/>
      <c r="D150" s="53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53"/>
      <c r="B151" s="53"/>
      <c r="C151" s="53"/>
      <c r="D151" s="53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53"/>
      <c r="B152" s="53"/>
      <c r="C152" s="53"/>
      <c r="D152" s="53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53"/>
      <c r="B153" s="53"/>
      <c r="C153" s="53"/>
      <c r="D153" s="53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53"/>
      <c r="B154" s="53"/>
      <c r="C154" s="53"/>
      <c r="D154" s="53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53"/>
      <c r="B155" s="53"/>
      <c r="C155" s="53"/>
      <c r="D155" s="53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53"/>
      <c r="B156" s="53"/>
      <c r="C156" s="53"/>
      <c r="D156" s="53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53"/>
      <c r="B157" s="53"/>
      <c r="C157" s="53"/>
      <c r="D157" s="53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53"/>
      <c r="B158" s="53"/>
      <c r="C158" s="53"/>
      <c r="D158" s="53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53"/>
      <c r="B159" s="53"/>
      <c r="C159" s="53"/>
      <c r="D159" s="53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53"/>
      <c r="B160" s="53"/>
      <c r="C160" s="53"/>
      <c r="D160" s="53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53"/>
      <c r="B161" s="53"/>
      <c r="C161" s="53"/>
      <c r="D161" s="53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53"/>
      <c r="B162" s="53"/>
      <c r="C162" s="53"/>
      <c r="D162" s="53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53"/>
      <c r="B163" s="53"/>
      <c r="C163" s="53"/>
      <c r="D163" s="53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53"/>
      <c r="B164" s="53"/>
      <c r="C164" s="53"/>
      <c r="D164" s="53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53"/>
      <c r="B165" s="53"/>
      <c r="C165" s="53"/>
      <c r="D165" s="53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53"/>
      <c r="B166" s="53"/>
      <c r="C166" s="53"/>
      <c r="D166" s="53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53"/>
      <c r="B167" s="53"/>
      <c r="C167" s="53"/>
      <c r="D167" s="53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53"/>
      <c r="B168" s="53"/>
      <c r="C168" s="53"/>
      <c r="D168" s="53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53"/>
      <c r="B169" s="53"/>
      <c r="C169" s="53"/>
      <c r="D169" s="53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53"/>
      <c r="B170" s="53"/>
      <c r="C170" s="53"/>
      <c r="D170" s="53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53"/>
      <c r="B171" s="53"/>
      <c r="C171" s="53"/>
      <c r="D171" s="53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53"/>
      <c r="B172" s="53"/>
      <c r="C172" s="53"/>
      <c r="D172" s="53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53"/>
      <c r="B173" s="53"/>
      <c r="C173" s="53"/>
      <c r="D173" s="53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53"/>
      <c r="B174" s="53"/>
      <c r="C174" s="53"/>
      <c r="D174" s="53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53"/>
      <c r="B175" s="53"/>
      <c r="C175" s="53"/>
      <c r="D175" s="53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53"/>
      <c r="B176" s="53"/>
      <c r="C176" s="53"/>
      <c r="D176" s="53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53"/>
      <c r="B177" s="53"/>
      <c r="C177" s="53"/>
      <c r="D177" s="53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53"/>
      <c r="B178" s="53"/>
      <c r="C178" s="53"/>
      <c r="D178" s="53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53"/>
      <c r="B179" s="53"/>
      <c r="C179" s="53"/>
      <c r="D179" s="53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53"/>
      <c r="B180" s="53"/>
      <c r="C180" s="53"/>
      <c r="D180" s="53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53"/>
      <c r="B181" s="53"/>
      <c r="C181" s="53"/>
      <c r="D181" s="53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53"/>
      <c r="B182" s="53"/>
      <c r="C182" s="53"/>
      <c r="D182" s="53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53"/>
      <c r="B183" s="53"/>
      <c r="C183" s="53"/>
      <c r="D183" s="53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53"/>
      <c r="B184" s="53"/>
      <c r="C184" s="53"/>
      <c r="D184" s="53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53"/>
      <c r="B185" s="53"/>
      <c r="C185" s="53"/>
      <c r="D185" s="53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53"/>
      <c r="B186" s="53"/>
      <c r="C186" s="53"/>
      <c r="D186" s="53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53"/>
      <c r="B187" s="53"/>
      <c r="C187" s="53"/>
      <c r="D187" s="53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53"/>
      <c r="B188" s="53"/>
      <c r="C188" s="53"/>
      <c r="D188" s="53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53"/>
      <c r="B189" s="53"/>
      <c r="C189" s="53"/>
      <c r="D189" s="53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53"/>
      <c r="B190" s="53"/>
      <c r="C190" s="53"/>
      <c r="D190" s="53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53"/>
      <c r="B191" s="53"/>
      <c r="C191" s="53"/>
      <c r="D191" s="53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53"/>
      <c r="B192" s="53"/>
      <c r="C192" s="53"/>
      <c r="D192" s="53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53"/>
      <c r="B193" s="53"/>
      <c r="C193" s="53"/>
      <c r="D193" s="53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53"/>
      <c r="B194" s="53"/>
      <c r="C194" s="53"/>
      <c r="D194" s="53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53"/>
      <c r="B195" s="53"/>
      <c r="C195" s="53"/>
      <c r="D195" s="53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53"/>
      <c r="B196" s="53"/>
      <c r="C196" s="53"/>
      <c r="D196" s="53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53"/>
      <c r="B197" s="53"/>
      <c r="C197" s="53"/>
      <c r="D197" s="53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53"/>
      <c r="B198" s="53"/>
      <c r="C198" s="53"/>
      <c r="D198" s="53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53"/>
      <c r="B199" s="53"/>
      <c r="C199" s="53"/>
      <c r="D199" s="53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53"/>
      <c r="B200" s="53"/>
      <c r="C200" s="53"/>
      <c r="D200" s="53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53"/>
      <c r="B201" s="53"/>
      <c r="C201" s="53"/>
      <c r="D201" s="53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53"/>
      <c r="B202" s="53"/>
      <c r="C202" s="53"/>
      <c r="D202" s="53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53"/>
      <c r="B203" s="53"/>
      <c r="C203" s="53"/>
      <c r="D203" s="53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53"/>
      <c r="B204" s="53"/>
      <c r="C204" s="53"/>
      <c r="D204" s="53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53"/>
      <c r="B205" s="53"/>
      <c r="C205" s="53"/>
      <c r="D205" s="53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53"/>
      <c r="B206" s="53"/>
      <c r="C206" s="53"/>
      <c r="D206" s="53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53"/>
      <c r="B207" s="53"/>
      <c r="C207" s="53"/>
      <c r="D207" s="53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53"/>
      <c r="B208" s="53"/>
      <c r="C208" s="53"/>
      <c r="D208" s="53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53"/>
      <c r="B209" s="53"/>
      <c r="C209" s="53"/>
      <c r="D209" s="53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53"/>
      <c r="B210" s="53"/>
      <c r="C210" s="53"/>
      <c r="D210" s="53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53"/>
      <c r="B211" s="53"/>
      <c r="C211" s="53"/>
      <c r="D211" s="53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53"/>
      <c r="B212" s="53"/>
      <c r="C212" s="53"/>
      <c r="D212" s="53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53"/>
      <c r="B213" s="53"/>
      <c r="C213" s="53"/>
      <c r="D213" s="53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53"/>
      <c r="B214" s="53"/>
      <c r="C214" s="53"/>
      <c r="D214" s="53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53"/>
      <c r="B215" s="53"/>
      <c r="C215" s="53"/>
      <c r="D215" s="53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53"/>
      <c r="B216" s="53"/>
      <c r="C216" s="53"/>
      <c r="D216" s="53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53"/>
      <c r="B217" s="53"/>
      <c r="C217" s="53"/>
      <c r="D217" s="53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53"/>
      <c r="B218" s="53"/>
      <c r="C218" s="53"/>
      <c r="D218" s="53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53"/>
      <c r="B219" s="53"/>
      <c r="C219" s="53"/>
      <c r="D219" s="53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53"/>
      <c r="B220" s="53"/>
      <c r="C220" s="53"/>
      <c r="D220" s="53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53"/>
      <c r="B221" s="53"/>
      <c r="C221" s="53"/>
      <c r="D221" s="53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53"/>
      <c r="B222" s="53"/>
      <c r="C222" s="53"/>
      <c r="D222" s="53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53"/>
      <c r="B223" s="53"/>
      <c r="C223" s="53"/>
      <c r="D223" s="53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53"/>
      <c r="B224" s="53"/>
      <c r="C224" s="53"/>
      <c r="D224" s="53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53"/>
      <c r="B225" s="53"/>
      <c r="C225" s="53"/>
      <c r="D225" s="53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53"/>
      <c r="B226" s="53"/>
      <c r="C226" s="53"/>
      <c r="D226" s="53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53"/>
      <c r="B227" s="53"/>
      <c r="C227" s="53"/>
      <c r="D227" s="53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53"/>
      <c r="B228" s="53"/>
      <c r="C228" s="53"/>
      <c r="D228" s="53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53"/>
      <c r="B229" s="53"/>
      <c r="C229" s="53"/>
      <c r="D229" s="53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53"/>
      <c r="B230" s="53"/>
      <c r="C230" s="53"/>
      <c r="D230" s="53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53"/>
      <c r="B231" s="53"/>
      <c r="C231" s="53"/>
      <c r="D231" s="53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53"/>
      <c r="B232" s="53"/>
      <c r="C232" s="53"/>
      <c r="D232" s="53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53"/>
      <c r="B233" s="53"/>
      <c r="C233" s="53"/>
      <c r="D233" s="53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53"/>
      <c r="B234" s="53"/>
      <c r="C234" s="53"/>
      <c r="D234" s="53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53"/>
      <c r="B235" s="53"/>
      <c r="C235" s="53"/>
      <c r="D235" s="53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53"/>
      <c r="B236" s="53"/>
      <c r="C236" s="53"/>
      <c r="D236" s="53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53"/>
      <c r="B237" s="53"/>
      <c r="C237" s="53"/>
      <c r="D237" s="53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53"/>
      <c r="B238" s="53"/>
      <c r="C238" s="53"/>
      <c r="D238" s="53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53"/>
      <c r="B239" s="53"/>
      <c r="C239" s="53"/>
      <c r="D239" s="53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53"/>
      <c r="B240" s="53"/>
      <c r="C240" s="53"/>
      <c r="D240" s="53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53"/>
      <c r="B241" s="53"/>
      <c r="C241" s="53"/>
      <c r="D241" s="53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53"/>
      <c r="B242" s="53"/>
      <c r="C242" s="53"/>
      <c r="D242" s="53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53"/>
      <c r="B243" s="53"/>
      <c r="C243" s="53"/>
      <c r="D243" s="53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53"/>
      <c r="B244" s="53"/>
      <c r="C244" s="53"/>
      <c r="D244" s="53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53"/>
      <c r="B245" s="53"/>
      <c r="C245" s="53"/>
      <c r="D245" s="53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53"/>
      <c r="B246" s="53"/>
      <c r="C246" s="53"/>
      <c r="D246" s="53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53"/>
      <c r="B247" s="53"/>
      <c r="C247" s="53"/>
      <c r="D247" s="53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53"/>
      <c r="B248" s="53"/>
      <c r="C248" s="53"/>
      <c r="D248" s="53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53"/>
      <c r="B249" s="53"/>
      <c r="C249" s="53"/>
      <c r="D249" s="53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53"/>
      <c r="B250" s="53"/>
      <c r="C250" s="53"/>
      <c r="D250" s="53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53"/>
      <c r="B251" s="53"/>
      <c r="C251" s="53"/>
      <c r="D251" s="53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53"/>
      <c r="B252" s="53"/>
      <c r="C252" s="53"/>
      <c r="D252" s="53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53"/>
      <c r="B253" s="53"/>
      <c r="C253" s="53"/>
      <c r="D253" s="53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53"/>
      <c r="B254" s="53"/>
      <c r="C254" s="53"/>
      <c r="D254" s="53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53"/>
      <c r="B255" s="53"/>
      <c r="C255" s="53"/>
      <c r="D255" s="53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53"/>
      <c r="B256" s="53"/>
      <c r="C256" s="53"/>
      <c r="D256" s="53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53"/>
      <c r="B257" s="53"/>
      <c r="C257" s="53"/>
      <c r="D257" s="53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53"/>
      <c r="B258" s="53"/>
      <c r="C258" s="53"/>
      <c r="D258" s="53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53"/>
      <c r="B259" s="53"/>
      <c r="C259" s="53"/>
      <c r="D259" s="53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53"/>
      <c r="B260" s="53"/>
      <c r="C260" s="53"/>
      <c r="D260" s="53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53"/>
      <c r="B261" s="53"/>
      <c r="C261" s="53"/>
      <c r="D261" s="53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53"/>
      <c r="B262" s="53"/>
      <c r="C262" s="53"/>
      <c r="D262" s="53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53"/>
      <c r="B263" s="53"/>
      <c r="C263" s="53"/>
      <c r="D263" s="53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53"/>
      <c r="B264" s="53"/>
      <c r="C264" s="53"/>
      <c r="D264" s="53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53"/>
      <c r="B265" s="53"/>
      <c r="C265" s="53"/>
      <c r="D265" s="53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53"/>
      <c r="B266" s="53"/>
      <c r="C266" s="53"/>
      <c r="D266" s="53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53"/>
      <c r="B267" s="53"/>
      <c r="C267" s="53"/>
      <c r="D267" s="53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53"/>
      <c r="B268" s="53"/>
      <c r="C268" s="53"/>
      <c r="D268" s="53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53"/>
      <c r="B269" s="53"/>
      <c r="C269" s="53"/>
      <c r="D269" s="53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53"/>
      <c r="B270" s="53"/>
      <c r="C270" s="53"/>
      <c r="D270" s="53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53"/>
      <c r="B271" s="53"/>
      <c r="C271" s="53"/>
      <c r="D271" s="53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53"/>
      <c r="B272" s="53"/>
      <c r="C272" s="53"/>
      <c r="D272" s="53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53"/>
      <c r="B273" s="53"/>
      <c r="C273" s="53"/>
      <c r="D273" s="53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53"/>
      <c r="B274" s="53"/>
      <c r="C274" s="53"/>
      <c r="D274" s="53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53"/>
      <c r="B275" s="53"/>
      <c r="C275" s="53"/>
      <c r="D275" s="53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53"/>
      <c r="B276" s="53"/>
      <c r="C276" s="53"/>
      <c r="D276" s="53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53"/>
      <c r="B277" s="53"/>
      <c r="C277" s="53"/>
      <c r="D277" s="53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53"/>
      <c r="B278" s="53"/>
      <c r="C278" s="53"/>
      <c r="D278" s="53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53"/>
      <c r="B279" s="53"/>
      <c r="C279" s="53"/>
      <c r="D279" s="53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53"/>
      <c r="B280" s="53"/>
      <c r="C280" s="53"/>
      <c r="D280" s="53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53"/>
      <c r="B281" s="53"/>
      <c r="C281" s="53"/>
      <c r="D281" s="53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53"/>
      <c r="B282" s="53"/>
      <c r="C282" s="53"/>
      <c r="D282" s="53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53"/>
      <c r="B283" s="53"/>
      <c r="C283" s="53"/>
      <c r="D283" s="53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53"/>
      <c r="B284" s="53"/>
      <c r="C284" s="53"/>
      <c r="D284" s="53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53"/>
      <c r="B285" s="53"/>
      <c r="C285" s="53"/>
      <c r="D285" s="53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53"/>
      <c r="B286" s="53"/>
      <c r="C286" s="53"/>
      <c r="D286" s="53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53"/>
      <c r="B287" s="53"/>
      <c r="C287" s="53"/>
      <c r="D287" s="53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53"/>
      <c r="B288" s="53"/>
      <c r="C288" s="53"/>
      <c r="D288" s="53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53"/>
      <c r="B289" s="53"/>
      <c r="C289" s="53"/>
      <c r="D289" s="53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53"/>
      <c r="B290" s="53"/>
      <c r="C290" s="53"/>
      <c r="D290" s="53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53"/>
      <c r="B291" s="53"/>
      <c r="C291" s="53"/>
      <c r="D291" s="53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53"/>
      <c r="B292" s="53"/>
      <c r="C292" s="53"/>
      <c r="D292" s="53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53"/>
      <c r="B293" s="53"/>
      <c r="C293" s="53"/>
      <c r="D293" s="53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53"/>
      <c r="B294" s="53"/>
      <c r="C294" s="53"/>
      <c r="D294" s="53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53"/>
      <c r="B295" s="53"/>
      <c r="C295" s="53"/>
      <c r="D295" s="53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53"/>
      <c r="B296" s="53"/>
      <c r="C296" s="53"/>
      <c r="D296" s="53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53"/>
      <c r="B297" s="53"/>
      <c r="C297" s="53"/>
      <c r="D297" s="53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53"/>
      <c r="B298" s="53"/>
      <c r="C298" s="53"/>
      <c r="D298" s="53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53"/>
      <c r="B299" s="53"/>
      <c r="C299" s="53"/>
      <c r="D299" s="53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53"/>
      <c r="B300" s="53"/>
      <c r="C300" s="53"/>
      <c r="D300" s="53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53"/>
      <c r="B301" s="53"/>
      <c r="C301" s="53"/>
      <c r="D301" s="53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53"/>
      <c r="B302" s="53"/>
      <c r="C302" s="53"/>
      <c r="D302" s="53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53"/>
      <c r="B303" s="53"/>
      <c r="C303" s="53"/>
      <c r="D303" s="53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53"/>
      <c r="B304" s="53"/>
      <c r="C304" s="53"/>
      <c r="D304" s="53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53"/>
      <c r="B305" s="53"/>
      <c r="C305" s="53"/>
      <c r="D305" s="53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53"/>
      <c r="B306" s="53"/>
      <c r="C306" s="53"/>
      <c r="D306" s="53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53"/>
      <c r="B307" s="53"/>
      <c r="C307" s="53"/>
      <c r="D307" s="53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53"/>
      <c r="B308" s="53"/>
      <c r="C308" s="53"/>
      <c r="D308" s="53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53"/>
      <c r="B309" s="53"/>
      <c r="C309" s="53"/>
      <c r="D309" s="53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53"/>
      <c r="B310" s="53"/>
      <c r="C310" s="53"/>
      <c r="D310" s="53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53"/>
      <c r="B311" s="53"/>
      <c r="C311" s="53"/>
      <c r="D311" s="53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53"/>
      <c r="B312" s="53"/>
      <c r="C312" s="53"/>
      <c r="D312" s="53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53"/>
      <c r="B313" s="53"/>
      <c r="C313" s="53"/>
      <c r="D313" s="53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53"/>
      <c r="B314" s="53"/>
      <c r="C314" s="53"/>
      <c r="D314" s="53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53"/>
      <c r="B315" s="53"/>
      <c r="C315" s="53"/>
      <c r="D315" s="53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53"/>
      <c r="B316" s="53"/>
      <c r="C316" s="53"/>
      <c r="D316" s="53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53"/>
      <c r="B317" s="53"/>
      <c r="C317" s="53"/>
      <c r="D317" s="53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53"/>
      <c r="B318" s="53"/>
      <c r="C318" s="53"/>
      <c r="D318" s="53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53"/>
      <c r="B319" s="53"/>
      <c r="C319" s="53"/>
      <c r="D319" s="53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53"/>
      <c r="B320" s="53"/>
      <c r="C320" s="53"/>
      <c r="D320" s="53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53"/>
      <c r="B321" s="53"/>
      <c r="C321" s="53"/>
      <c r="D321" s="53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53"/>
      <c r="B322" s="53"/>
      <c r="C322" s="53"/>
      <c r="D322" s="53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53"/>
      <c r="B323" s="53"/>
      <c r="C323" s="53"/>
      <c r="D323" s="53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53"/>
      <c r="B324" s="53"/>
      <c r="C324" s="53"/>
      <c r="D324" s="53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53"/>
      <c r="B325" s="53"/>
      <c r="C325" s="53"/>
      <c r="D325" s="53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53"/>
      <c r="B326" s="53"/>
      <c r="C326" s="53"/>
      <c r="D326" s="53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53"/>
      <c r="B327" s="53"/>
      <c r="C327" s="53"/>
      <c r="D327" s="53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53"/>
      <c r="B328" s="53"/>
      <c r="C328" s="53"/>
      <c r="D328" s="53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53"/>
      <c r="B329" s="53"/>
      <c r="C329" s="53"/>
      <c r="D329" s="53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53"/>
      <c r="B330" s="53"/>
      <c r="C330" s="53"/>
      <c r="D330" s="53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53"/>
      <c r="B331" s="53"/>
      <c r="C331" s="53"/>
      <c r="D331" s="53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53"/>
      <c r="B332" s="53"/>
      <c r="C332" s="53"/>
      <c r="D332" s="53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53"/>
      <c r="B333" s="53"/>
      <c r="C333" s="53"/>
      <c r="D333" s="53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53"/>
      <c r="B334" s="53"/>
      <c r="C334" s="53"/>
      <c r="D334" s="53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53"/>
      <c r="B335" s="53"/>
      <c r="C335" s="53"/>
      <c r="D335" s="53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53"/>
      <c r="B336" s="53"/>
      <c r="C336" s="53"/>
      <c r="D336" s="53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53"/>
      <c r="B337" s="53"/>
      <c r="C337" s="53"/>
      <c r="D337" s="53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53"/>
      <c r="B338" s="53"/>
      <c r="C338" s="53"/>
      <c r="D338" s="53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53"/>
      <c r="B339" s="53"/>
      <c r="C339" s="53"/>
      <c r="D339" s="53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53"/>
      <c r="B340" s="53"/>
      <c r="C340" s="53"/>
      <c r="D340" s="53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53"/>
      <c r="B341" s="53"/>
      <c r="C341" s="53"/>
      <c r="D341" s="53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53"/>
      <c r="B342" s="53"/>
      <c r="C342" s="53"/>
      <c r="D342" s="53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53"/>
      <c r="B343" s="53"/>
      <c r="C343" s="53"/>
      <c r="D343" s="53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53"/>
      <c r="B344" s="53"/>
      <c r="C344" s="53"/>
      <c r="D344" s="53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53"/>
      <c r="B345" s="53"/>
      <c r="C345" s="53"/>
      <c r="D345" s="53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53"/>
      <c r="B346" s="53"/>
      <c r="C346" s="53"/>
      <c r="D346" s="53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53"/>
      <c r="B347" s="53"/>
      <c r="C347" s="53"/>
      <c r="D347" s="53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53"/>
      <c r="B348" s="53"/>
      <c r="C348" s="53"/>
      <c r="D348" s="53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53"/>
      <c r="B349" s="53"/>
      <c r="C349" s="53"/>
      <c r="D349" s="53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53"/>
      <c r="B350" s="53"/>
      <c r="C350" s="53"/>
      <c r="D350" s="53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53"/>
      <c r="B351" s="53"/>
      <c r="C351" s="53"/>
      <c r="D351" s="53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53"/>
      <c r="B352" s="53"/>
      <c r="C352" s="53"/>
      <c r="D352" s="53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53"/>
      <c r="B353" s="53"/>
      <c r="C353" s="53"/>
      <c r="D353" s="53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53"/>
      <c r="B354" s="53"/>
      <c r="C354" s="53"/>
      <c r="D354" s="53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53"/>
      <c r="B355" s="53"/>
      <c r="C355" s="53"/>
      <c r="D355" s="53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53"/>
      <c r="B356" s="53"/>
      <c r="C356" s="53"/>
      <c r="D356" s="53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53"/>
      <c r="B357" s="53"/>
      <c r="C357" s="53"/>
      <c r="D357" s="53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53"/>
      <c r="B358" s="53"/>
      <c r="C358" s="53"/>
      <c r="D358" s="53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53"/>
      <c r="B359" s="53"/>
      <c r="C359" s="53"/>
      <c r="D359" s="53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53"/>
      <c r="B360" s="53"/>
      <c r="C360" s="53"/>
      <c r="D360" s="53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53"/>
      <c r="B361" s="53"/>
      <c r="C361" s="53"/>
      <c r="D361" s="53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53"/>
      <c r="B362" s="53"/>
      <c r="C362" s="53"/>
      <c r="D362" s="53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53"/>
      <c r="B363" s="53"/>
      <c r="C363" s="53"/>
      <c r="D363" s="53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53"/>
      <c r="B364" s="53"/>
      <c r="C364" s="53"/>
      <c r="D364" s="53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53"/>
      <c r="B365" s="53"/>
      <c r="C365" s="53"/>
      <c r="D365" s="53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53"/>
      <c r="B366" s="53"/>
      <c r="C366" s="53"/>
      <c r="D366" s="53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53"/>
      <c r="B367" s="53"/>
      <c r="C367" s="53"/>
      <c r="D367" s="53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53"/>
      <c r="B368" s="53"/>
      <c r="C368" s="53"/>
      <c r="D368" s="53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53"/>
      <c r="B369" s="53"/>
      <c r="C369" s="53"/>
      <c r="D369" s="53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53"/>
      <c r="B370" s="53"/>
      <c r="C370" s="53"/>
      <c r="D370" s="53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53"/>
      <c r="B371" s="53"/>
      <c r="C371" s="53"/>
      <c r="D371" s="53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53"/>
      <c r="B372" s="53"/>
      <c r="C372" s="53"/>
      <c r="D372" s="53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53"/>
      <c r="B373" s="53"/>
      <c r="C373" s="53"/>
      <c r="D373" s="53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53"/>
      <c r="B374" s="53"/>
      <c r="C374" s="53"/>
      <c r="D374" s="53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53"/>
      <c r="B375" s="53"/>
      <c r="C375" s="53"/>
      <c r="D375" s="53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53"/>
      <c r="B376" s="53"/>
      <c r="C376" s="53"/>
      <c r="D376" s="53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53"/>
      <c r="B377" s="53"/>
      <c r="C377" s="53"/>
      <c r="D377" s="53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53"/>
      <c r="B378" s="53"/>
      <c r="C378" s="53"/>
      <c r="D378" s="53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53"/>
      <c r="B379" s="53"/>
      <c r="C379" s="53"/>
      <c r="D379" s="53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53"/>
      <c r="B380" s="53"/>
      <c r="C380" s="53"/>
      <c r="D380" s="53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53"/>
      <c r="B381" s="53"/>
      <c r="C381" s="53"/>
      <c r="D381" s="53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53"/>
      <c r="B382" s="53"/>
      <c r="C382" s="53"/>
      <c r="D382" s="53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53"/>
      <c r="B383" s="53"/>
      <c r="C383" s="53"/>
      <c r="D383" s="53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53"/>
      <c r="B384" s="53"/>
      <c r="C384" s="53"/>
      <c r="D384" s="53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53"/>
      <c r="B385" s="53"/>
      <c r="C385" s="53"/>
      <c r="D385" s="53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53"/>
      <c r="B386" s="53"/>
      <c r="C386" s="53"/>
      <c r="D386" s="53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53"/>
      <c r="B387" s="53"/>
      <c r="C387" s="53"/>
      <c r="D387" s="53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53"/>
      <c r="B388" s="53"/>
      <c r="C388" s="53"/>
      <c r="D388" s="53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53"/>
      <c r="B389" s="53"/>
      <c r="C389" s="53"/>
      <c r="D389" s="53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53"/>
      <c r="B390" s="53"/>
      <c r="C390" s="53"/>
      <c r="D390" s="53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53"/>
      <c r="B391" s="53"/>
      <c r="C391" s="53"/>
      <c r="D391" s="53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53"/>
      <c r="B392" s="53"/>
      <c r="C392" s="53"/>
      <c r="D392" s="53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53"/>
      <c r="B393" s="53"/>
      <c r="C393" s="53"/>
      <c r="D393" s="53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53"/>
      <c r="B394" s="53"/>
      <c r="C394" s="53"/>
      <c r="D394" s="53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53"/>
      <c r="B395" s="53"/>
      <c r="C395" s="53"/>
      <c r="D395" s="53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53"/>
      <c r="B396" s="53"/>
      <c r="C396" s="53"/>
      <c r="D396" s="53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53"/>
      <c r="B397" s="53"/>
      <c r="C397" s="53"/>
      <c r="D397" s="53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53"/>
      <c r="B398" s="53"/>
      <c r="C398" s="53"/>
      <c r="D398" s="53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53"/>
      <c r="B399" s="53"/>
      <c r="C399" s="53"/>
      <c r="D399" s="53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53"/>
      <c r="B400" s="53"/>
      <c r="C400" s="53"/>
      <c r="D400" s="53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53"/>
      <c r="B401" s="53"/>
      <c r="C401" s="53"/>
      <c r="D401" s="53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53"/>
      <c r="B402" s="53"/>
      <c r="C402" s="53"/>
      <c r="D402" s="53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53"/>
      <c r="B403" s="53"/>
      <c r="C403" s="53"/>
      <c r="D403" s="53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53"/>
      <c r="B404" s="53"/>
      <c r="C404" s="53"/>
      <c r="D404" s="53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53"/>
      <c r="B405" s="53"/>
      <c r="C405" s="53"/>
      <c r="D405" s="53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53"/>
      <c r="B406" s="53"/>
      <c r="C406" s="53"/>
      <c r="D406" s="53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53"/>
      <c r="B407" s="53"/>
      <c r="C407" s="53"/>
      <c r="D407" s="53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53"/>
      <c r="B408" s="53"/>
      <c r="C408" s="53"/>
      <c r="D408" s="53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53"/>
      <c r="B409" s="53"/>
      <c r="C409" s="53"/>
      <c r="D409" s="53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53"/>
      <c r="B410" s="53"/>
      <c r="C410" s="53"/>
      <c r="D410" s="53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53"/>
      <c r="B411" s="53"/>
      <c r="C411" s="53"/>
      <c r="D411" s="53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53"/>
      <c r="B412" s="53"/>
      <c r="C412" s="53"/>
      <c r="D412" s="53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53"/>
      <c r="B413" s="53"/>
      <c r="C413" s="53"/>
      <c r="D413" s="53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53"/>
      <c r="B414" s="53"/>
      <c r="C414" s="53"/>
      <c r="D414" s="53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53"/>
      <c r="B415" s="53"/>
      <c r="C415" s="53"/>
      <c r="D415" s="53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53"/>
      <c r="B416" s="53"/>
      <c r="C416" s="53"/>
      <c r="D416" s="53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53"/>
      <c r="B417" s="53"/>
      <c r="C417" s="53"/>
      <c r="D417" s="53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53"/>
      <c r="B418" s="53"/>
      <c r="C418" s="53"/>
      <c r="D418" s="53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53"/>
      <c r="B419" s="53"/>
      <c r="C419" s="53"/>
      <c r="D419" s="53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53"/>
      <c r="B420" s="53"/>
      <c r="C420" s="53"/>
      <c r="D420" s="53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53"/>
      <c r="B421" s="53"/>
      <c r="C421" s="53"/>
      <c r="D421" s="53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53"/>
      <c r="B422" s="53"/>
      <c r="C422" s="53"/>
      <c r="D422" s="53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53"/>
      <c r="B423" s="53"/>
      <c r="C423" s="53"/>
      <c r="D423" s="53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53"/>
      <c r="B424" s="53"/>
      <c r="C424" s="53"/>
      <c r="D424" s="53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53"/>
      <c r="B425" s="53"/>
      <c r="C425" s="53"/>
      <c r="D425" s="53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53"/>
      <c r="B426" s="53"/>
      <c r="C426" s="53"/>
      <c r="D426" s="53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53"/>
      <c r="B427" s="53"/>
      <c r="C427" s="53"/>
      <c r="D427" s="53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53"/>
      <c r="B428" s="53"/>
      <c r="C428" s="53"/>
      <c r="D428" s="53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53"/>
      <c r="B429" s="53"/>
      <c r="C429" s="53"/>
      <c r="D429" s="53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53"/>
      <c r="B430" s="53"/>
      <c r="C430" s="53"/>
      <c r="D430" s="53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53"/>
      <c r="B431" s="53"/>
      <c r="C431" s="53"/>
      <c r="D431" s="53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53"/>
      <c r="B432" s="53"/>
      <c r="C432" s="53"/>
      <c r="D432" s="53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53"/>
      <c r="B433" s="53"/>
      <c r="C433" s="53"/>
      <c r="D433" s="53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53"/>
      <c r="B434" s="53"/>
      <c r="C434" s="53"/>
      <c r="D434" s="53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53"/>
      <c r="B435" s="53"/>
      <c r="C435" s="53"/>
      <c r="D435" s="53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53"/>
      <c r="B436" s="53"/>
      <c r="C436" s="53"/>
      <c r="D436" s="53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53"/>
      <c r="B437" s="53"/>
      <c r="C437" s="53"/>
      <c r="D437" s="53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53"/>
      <c r="B438" s="53"/>
      <c r="C438" s="53"/>
      <c r="D438" s="53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53"/>
      <c r="B439" s="53"/>
      <c r="C439" s="53"/>
      <c r="D439" s="53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53"/>
      <c r="B440" s="53"/>
      <c r="C440" s="53"/>
      <c r="D440" s="53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53"/>
      <c r="B441" s="53"/>
      <c r="C441" s="53"/>
      <c r="D441" s="53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53"/>
      <c r="B442" s="53"/>
      <c r="C442" s="53"/>
      <c r="D442" s="53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53"/>
      <c r="B443" s="53"/>
      <c r="C443" s="53"/>
      <c r="D443" s="53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53"/>
      <c r="B444" s="53"/>
      <c r="C444" s="53"/>
      <c r="D444" s="53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53"/>
      <c r="B445" s="53"/>
      <c r="C445" s="53"/>
      <c r="D445" s="53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53"/>
      <c r="B446" s="53"/>
      <c r="C446" s="53"/>
      <c r="D446" s="53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53"/>
      <c r="B447" s="53"/>
      <c r="C447" s="53"/>
      <c r="D447" s="53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53"/>
      <c r="B448" s="53"/>
      <c r="C448" s="53"/>
      <c r="D448" s="53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53"/>
      <c r="B449" s="53"/>
      <c r="C449" s="53"/>
      <c r="D449" s="53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53"/>
      <c r="B450" s="53"/>
      <c r="C450" s="53"/>
      <c r="D450" s="53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53"/>
      <c r="B451" s="53"/>
      <c r="C451" s="53"/>
      <c r="D451" s="53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53"/>
      <c r="B452" s="53"/>
      <c r="C452" s="53"/>
      <c r="D452" s="53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53"/>
      <c r="B453" s="53"/>
      <c r="C453" s="53"/>
      <c r="D453" s="53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53"/>
      <c r="B454" s="53"/>
      <c r="C454" s="53"/>
      <c r="D454" s="53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53"/>
      <c r="B455" s="53"/>
      <c r="C455" s="53"/>
      <c r="D455" s="53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53"/>
      <c r="B456" s="53"/>
      <c r="C456" s="53"/>
      <c r="D456" s="53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53"/>
      <c r="B457" s="53"/>
      <c r="C457" s="53"/>
      <c r="D457" s="53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53"/>
      <c r="B458" s="53"/>
      <c r="C458" s="53"/>
      <c r="D458" s="53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53"/>
      <c r="B459" s="53"/>
      <c r="C459" s="53"/>
      <c r="D459" s="53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53"/>
      <c r="B460" s="53"/>
      <c r="C460" s="53"/>
      <c r="D460" s="53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53"/>
      <c r="B461" s="53"/>
      <c r="C461" s="53"/>
      <c r="D461" s="53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53"/>
      <c r="B462" s="53"/>
      <c r="C462" s="53"/>
      <c r="D462" s="53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53"/>
      <c r="B463" s="53"/>
      <c r="C463" s="53"/>
      <c r="D463" s="53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53"/>
      <c r="B464" s="53"/>
      <c r="C464" s="53"/>
      <c r="D464" s="53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53"/>
      <c r="B465" s="53"/>
      <c r="C465" s="53"/>
      <c r="D465" s="53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53"/>
      <c r="B466" s="53"/>
      <c r="C466" s="53"/>
      <c r="D466" s="53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53"/>
      <c r="B467" s="53"/>
      <c r="C467" s="53"/>
      <c r="D467" s="53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53"/>
      <c r="B468" s="53"/>
      <c r="C468" s="53"/>
      <c r="D468" s="53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53"/>
      <c r="B469" s="53"/>
      <c r="C469" s="53"/>
      <c r="D469" s="53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53"/>
      <c r="B470" s="53"/>
      <c r="C470" s="53"/>
      <c r="D470" s="53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53"/>
      <c r="B471" s="53"/>
      <c r="C471" s="53"/>
      <c r="D471" s="53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53"/>
      <c r="B472" s="53"/>
      <c r="C472" s="53"/>
      <c r="D472" s="53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53"/>
      <c r="B473" s="53"/>
      <c r="C473" s="53"/>
      <c r="D473" s="53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53"/>
      <c r="B474" s="53"/>
      <c r="C474" s="53"/>
      <c r="D474" s="53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53"/>
      <c r="B475" s="53"/>
      <c r="C475" s="53"/>
      <c r="D475" s="53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53"/>
      <c r="B476" s="53"/>
      <c r="C476" s="53"/>
      <c r="D476" s="53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53"/>
      <c r="B477" s="53"/>
      <c r="C477" s="53"/>
      <c r="D477" s="53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53"/>
      <c r="B478" s="53"/>
      <c r="C478" s="53"/>
      <c r="D478" s="53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53"/>
      <c r="B479" s="53"/>
      <c r="C479" s="53"/>
      <c r="D479" s="53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53"/>
      <c r="B480" s="53"/>
      <c r="C480" s="53"/>
      <c r="D480" s="53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53"/>
      <c r="B481" s="53"/>
      <c r="C481" s="53"/>
      <c r="D481" s="53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53"/>
      <c r="B482" s="53"/>
      <c r="C482" s="53"/>
      <c r="D482" s="53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53"/>
      <c r="B483" s="53"/>
      <c r="C483" s="53"/>
      <c r="D483" s="53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53"/>
      <c r="B484" s="53"/>
      <c r="C484" s="53"/>
      <c r="D484" s="53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53"/>
      <c r="B485" s="53"/>
      <c r="C485" s="53"/>
      <c r="D485" s="53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53"/>
      <c r="B486" s="53"/>
      <c r="C486" s="53"/>
      <c r="D486" s="53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53"/>
      <c r="B487" s="53"/>
      <c r="C487" s="53"/>
      <c r="D487" s="53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53"/>
      <c r="B488" s="53"/>
      <c r="C488" s="53"/>
      <c r="D488" s="53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53"/>
      <c r="B489" s="53"/>
      <c r="C489" s="53"/>
      <c r="D489" s="53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53"/>
      <c r="B490" s="53"/>
      <c r="C490" s="53"/>
      <c r="D490" s="53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53"/>
      <c r="B491" s="53"/>
      <c r="C491" s="53"/>
      <c r="D491" s="53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53"/>
      <c r="B492" s="53"/>
      <c r="C492" s="53"/>
      <c r="D492" s="53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53"/>
      <c r="B493" s="53"/>
      <c r="C493" s="53"/>
      <c r="D493" s="53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53"/>
      <c r="B494" s="53"/>
      <c r="C494" s="53"/>
      <c r="D494" s="53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53"/>
      <c r="B495" s="53"/>
      <c r="C495" s="53"/>
      <c r="D495" s="53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53"/>
      <c r="B496" s="53"/>
      <c r="C496" s="53"/>
      <c r="D496" s="53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53"/>
      <c r="B497" s="53"/>
      <c r="C497" s="53"/>
      <c r="D497" s="53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53"/>
      <c r="B498" s="53"/>
      <c r="C498" s="53"/>
      <c r="D498" s="53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53"/>
      <c r="B499" s="53"/>
      <c r="C499" s="53"/>
      <c r="D499" s="53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53"/>
      <c r="B500" s="53"/>
      <c r="C500" s="53"/>
      <c r="D500" s="53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53"/>
      <c r="B501" s="53"/>
      <c r="C501" s="53"/>
      <c r="D501" s="53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53"/>
      <c r="B502" s="53"/>
      <c r="C502" s="53"/>
      <c r="D502" s="53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53"/>
      <c r="B503" s="53"/>
      <c r="C503" s="53"/>
      <c r="D503" s="53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53"/>
      <c r="B504" s="53"/>
      <c r="C504" s="53"/>
      <c r="D504" s="53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53"/>
      <c r="B505" s="53"/>
      <c r="C505" s="53"/>
      <c r="D505" s="53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53"/>
      <c r="B506" s="53"/>
      <c r="C506" s="53"/>
      <c r="D506" s="53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53"/>
      <c r="B507" s="53"/>
      <c r="C507" s="53"/>
      <c r="D507" s="53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53"/>
      <c r="B508" s="53"/>
      <c r="C508" s="53"/>
      <c r="D508" s="53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53"/>
      <c r="B509" s="53"/>
      <c r="C509" s="53"/>
      <c r="D509" s="53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53"/>
      <c r="B510" s="53"/>
      <c r="C510" s="53"/>
      <c r="D510" s="53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53"/>
      <c r="B511" s="53"/>
      <c r="C511" s="53"/>
      <c r="D511" s="53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53"/>
      <c r="B512" s="53"/>
      <c r="C512" s="53"/>
      <c r="D512" s="53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53"/>
      <c r="B513" s="53"/>
      <c r="C513" s="53"/>
      <c r="D513" s="53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53"/>
      <c r="B514" s="53"/>
      <c r="C514" s="53"/>
      <c r="D514" s="53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53"/>
      <c r="B515" s="53"/>
      <c r="C515" s="53"/>
      <c r="D515" s="53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53"/>
      <c r="B516" s="53"/>
      <c r="C516" s="53"/>
      <c r="D516" s="53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53"/>
      <c r="B517" s="53"/>
      <c r="C517" s="53"/>
      <c r="D517" s="53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53"/>
      <c r="B518" s="53"/>
      <c r="C518" s="53"/>
      <c r="D518" s="53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53"/>
      <c r="B519" s="53"/>
      <c r="C519" s="53"/>
      <c r="D519" s="53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53"/>
      <c r="B520" s="53"/>
      <c r="C520" s="53"/>
      <c r="D520" s="53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53"/>
      <c r="B521" s="53"/>
      <c r="C521" s="53"/>
      <c r="D521" s="53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53"/>
      <c r="B522" s="53"/>
      <c r="C522" s="53"/>
      <c r="D522" s="53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53"/>
      <c r="B523" s="53"/>
      <c r="C523" s="53"/>
      <c r="D523" s="53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53"/>
      <c r="B524" s="53"/>
      <c r="C524" s="53"/>
      <c r="D524" s="53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53"/>
      <c r="B525" s="53"/>
      <c r="C525" s="53"/>
      <c r="D525" s="53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53"/>
      <c r="B526" s="53"/>
      <c r="C526" s="53"/>
      <c r="D526" s="53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53"/>
      <c r="B527" s="53"/>
      <c r="C527" s="53"/>
      <c r="D527" s="53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53"/>
      <c r="B528" s="53"/>
      <c r="C528" s="53"/>
      <c r="D528" s="53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53"/>
      <c r="B529" s="53"/>
      <c r="C529" s="53"/>
      <c r="D529" s="53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53"/>
      <c r="B530" s="53"/>
      <c r="C530" s="53"/>
      <c r="D530" s="53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53"/>
      <c r="B531" s="53"/>
      <c r="C531" s="53"/>
      <c r="D531" s="53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53"/>
      <c r="B532" s="53"/>
      <c r="C532" s="53"/>
      <c r="D532" s="53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53"/>
      <c r="B533" s="53"/>
      <c r="C533" s="53"/>
      <c r="D533" s="53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53"/>
      <c r="B534" s="53"/>
      <c r="C534" s="53"/>
      <c r="D534" s="53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53"/>
      <c r="B535" s="53"/>
      <c r="C535" s="53"/>
      <c r="D535" s="53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53"/>
      <c r="B536" s="53"/>
      <c r="C536" s="53"/>
      <c r="D536" s="53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53"/>
      <c r="B537" s="53"/>
      <c r="C537" s="53"/>
      <c r="D537" s="53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53"/>
      <c r="B538" s="53"/>
      <c r="C538" s="53"/>
      <c r="D538" s="53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53"/>
      <c r="B539" s="53"/>
      <c r="C539" s="53"/>
      <c r="D539" s="53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53"/>
      <c r="B540" s="53"/>
      <c r="C540" s="53"/>
      <c r="D540" s="53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53"/>
      <c r="B541" s="53"/>
      <c r="C541" s="53"/>
      <c r="D541" s="53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53"/>
      <c r="B542" s="53"/>
      <c r="C542" s="53"/>
      <c r="D542" s="53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53"/>
      <c r="B543" s="53"/>
      <c r="C543" s="53"/>
      <c r="D543" s="53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53"/>
      <c r="B544" s="53"/>
      <c r="C544" s="53"/>
      <c r="D544" s="53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53"/>
      <c r="B545" s="53"/>
      <c r="C545" s="53"/>
      <c r="D545" s="53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53"/>
      <c r="B546" s="53"/>
      <c r="C546" s="53"/>
      <c r="D546" s="53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53"/>
      <c r="B547" s="53"/>
      <c r="C547" s="53"/>
      <c r="D547" s="53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53"/>
      <c r="B548" s="53"/>
      <c r="C548" s="53"/>
      <c r="D548" s="53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53"/>
      <c r="B549" s="53"/>
      <c r="C549" s="53"/>
      <c r="D549" s="53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53"/>
      <c r="B550" s="53"/>
      <c r="C550" s="53"/>
      <c r="D550" s="53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53"/>
      <c r="B551" s="53"/>
      <c r="C551" s="53"/>
      <c r="D551" s="53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53"/>
      <c r="B552" s="53"/>
      <c r="C552" s="53"/>
      <c r="D552" s="53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53"/>
      <c r="B553" s="53"/>
      <c r="C553" s="53"/>
      <c r="D553" s="53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53"/>
      <c r="B554" s="53"/>
      <c r="C554" s="53"/>
      <c r="D554" s="53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53"/>
      <c r="B555" s="53"/>
      <c r="C555" s="53"/>
      <c r="D555" s="53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53"/>
      <c r="B556" s="53"/>
      <c r="C556" s="53"/>
      <c r="D556" s="53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53"/>
      <c r="B557" s="53"/>
      <c r="C557" s="53"/>
      <c r="D557" s="53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53"/>
      <c r="B558" s="53"/>
      <c r="C558" s="53"/>
      <c r="D558" s="53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53"/>
      <c r="B559" s="53"/>
      <c r="C559" s="53"/>
      <c r="D559" s="53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53"/>
      <c r="B560" s="53"/>
      <c r="C560" s="53"/>
      <c r="D560" s="53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53"/>
      <c r="B561" s="53"/>
      <c r="C561" s="53"/>
      <c r="D561" s="53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53"/>
      <c r="B562" s="53"/>
      <c r="C562" s="53"/>
      <c r="D562" s="53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53"/>
      <c r="B563" s="53"/>
      <c r="C563" s="53"/>
      <c r="D563" s="53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53"/>
      <c r="B564" s="53"/>
      <c r="C564" s="53"/>
      <c r="D564" s="53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53"/>
      <c r="B565" s="53"/>
      <c r="C565" s="53"/>
      <c r="D565" s="53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53"/>
      <c r="B566" s="53"/>
      <c r="C566" s="53"/>
      <c r="D566" s="53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53"/>
      <c r="B567" s="53"/>
      <c r="C567" s="53"/>
      <c r="D567" s="53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53"/>
      <c r="B568" s="53"/>
      <c r="C568" s="53"/>
      <c r="D568" s="53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53"/>
      <c r="B569" s="53"/>
      <c r="C569" s="53"/>
      <c r="D569" s="53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53"/>
      <c r="B570" s="53"/>
      <c r="C570" s="53"/>
      <c r="D570" s="53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53"/>
      <c r="B571" s="53"/>
      <c r="C571" s="53"/>
      <c r="D571" s="53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53"/>
      <c r="B572" s="53"/>
      <c r="C572" s="53"/>
      <c r="D572" s="53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53"/>
      <c r="B573" s="53"/>
      <c r="C573" s="53"/>
      <c r="D573" s="53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53"/>
      <c r="B574" s="53"/>
      <c r="C574" s="53"/>
      <c r="D574" s="53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53"/>
      <c r="B575" s="53"/>
      <c r="C575" s="53"/>
      <c r="D575" s="53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53"/>
      <c r="B576" s="53"/>
      <c r="C576" s="53"/>
      <c r="D576" s="53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53"/>
      <c r="B577" s="53"/>
      <c r="C577" s="53"/>
      <c r="D577" s="53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53"/>
      <c r="B578" s="53"/>
      <c r="C578" s="53"/>
      <c r="D578" s="53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53"/>
      <c r="B579" s="53"/>
      <c r="C579" s="53"/>
      <c r="D579" s="53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53"/>
      <c r="B580" s="53"/>
      <c r="C580" s="53"/>
      <c r="D580" s="53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53"/>
      <c r="B581" s="53"/>
      <c r="C581" s="53"/>
      <c r="D581" s="53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53"/>
      <c r="B582" s="53"/>
      <c r="C582" s="53"/>
      <c r="D582" s="53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53"/>
      <c r="B583" s="53"/>
      <c r="C583" s="53"/>
      <c r="D583" s="53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53"/>
      <c r="B584" s="53"/>
      <c r="C584" s="53"/>
      <c r="D584" s="53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53"/>
      <c r="B585" s="53"/>
      <c r="C585" s="53"/>
      <c r="D585" s="53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53"/>
      <c r="B586" s="53"/>
      <c r="C586" s="53"/>
      <c r="D586" s="53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53"/>
      <c r="B587" s="53"/>
      <c r="C587" s="53"/>
      <c r="D587" s="53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53"/>
      <c r="B588" s="53"/>
      <c r="C588" s="53"/>
      <c r="D588" s="53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53"/>
      <c r="B589" s="53"/>
      <c r="C589" s="53"/>
      <c r="D589" s="53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53"/>
      <c r="B590" s="53"/>
      <c r="C590" s="53"/>
      <c r="D590" s="53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53"/>
      <c r="B591" s="53"/>
      <c r="C591" s="53"/>
      <c r="D591" s="53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53"/>
      <c r="B592" s="53"/>
      <c r="C592" s="53"/>
      <c r="D592" s="53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53"/>
      <c r="B593" s="53"/>
      <c r="C593" s="53"/>
      <c r="D593" s="53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53"/>
      <c r="B594" s="53"/>
      <c r="C594" s="53"/>
      <c r="D594" s="53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53"/>
      <c r="B595" s="53"/>
      <c r="C595" s="53"/>
      <c r="D595" s="53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53"/>
      <c r="B596" s="53"/>
      <c r="C596" s="53"/>
      <c r="D596" s="53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53"/>
      <c r="B597" s="53"/>
      <c r="C597" s="53"/>
      <c r="D597" s="53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53"/>
      <c r="B598" s="53"/>
      <c r="C598" s="53"/>
      <c r="D598" s="53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53"/>
      <c r="B599" s="53"/>
      <c r="C599" s="53"/>
      <c r="D599" s="53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53"/>
      <c r="B600" s="53"/>
      <c r="C600" s="53"/>
      <c r="D600" s="53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53"/>
      <c r="B601" s="53"/>
      <c r="C601" s="53"/>
      <c r="D601" s="53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53"/>
      <c r="B602" s="53"/>
      <c r="C602" s="53"/>
      <c r="D602" s="53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53"/>
      <c r="B603" s="53"/>
      <c r="C603" s="53"/>
      <c r="D603" s="53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53"/>
      <c r="B604" s="53"/>
      <c r="C604" s="53"/>
      <c r="D604" s="53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53"/>
      <c r="B605" s="53"/>
      <c r="C605" s="53"/>
      <c r="D605" s="53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53"/>
      <c r="B606" s="53"/>
      <c r="C606" s="53"/>
      <c r="D606" s="53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53"/>
      <c r="B607" s="53"/>
      <c r="C607" s="53"/>
      <c r="D607" s="53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53"/>
      <c r="B608" s="53"/>
      <c r="C608" s="53"/>
      <c r="D608" s="53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53"/>
      <c r="B609" s="53"/>
      <c r="C609" s="53"/>
      <c r="D609" s="53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53"/>
      <c r="B610" s="53"/>
      <c r="C610" s="53"/>
      <c r="D610" s="53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53"/>
      <c r="B611" s="53"/>
      <c r="C611" s="53"/>
      <c r="D611" s="53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53"/>
      <c r="B612" s="53"/>
      <c r="C612" s="53"/>
      <c r="D612" s="53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53"/>
      <c r="B613" s="53"/>
      <c r="C613" s="53"/>
      <c r="D613" s="53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53"/>
      <c r="B614" s="53"/>
      <c r="C614" s="53"/>
      <c r="D614" s="53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53"/>
      <c r="B615" s="53"/>
      <c r="C615" s="53"/>
      <c r="D615" s="53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53"/>
      <c r="B616" s="53"/>
      <c r="C616" s="53"/>
      <c r="D616" s="53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53"/>
      <c r="B617" s="53"/>
      <c r="C617" s="53"/>
      <c r="D617" s="53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53"/>
      <c r="B618" s="53"/>
      <c r="C618" s="53"/>
      <c r="D618" s="53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53"/>
      <c r="B619" s="53"/>
      <c r="C619" s="53"/>
      <c r="D619" s="53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53"/>
      <c r="B620" s="53"/>
      <c r="C620" s="53"/>
      <c r="D620" s="53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53"/>
      <c r="B621" s="53"/>
      <c r="C621" s="53"/>
      <c r="D621" s="53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53"/>
      <c r="B622" s="53"/>
      <c r="C622" s="53"/>
      <c r="D622" s="53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53"/>
      <c r="B623" s="53"/>
      <c r="C623" s="53"/>
      <c r="D623" s="53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53"/>
      <c r="B624" s="53"/>
      <c r="C624" s="53"/>
      <c r="D624" s="53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53"/>
      <c r="B625" s="53"/>
      <c r="C625" s="53"/>
      <c r="D625" s="53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53"/>
      <c r="B626" s="53"/>
      <c r="C626" s="53"/>
      <c r="D626" s="53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53"/>
      <c r="B627" s="53"/>
      <c r="C627" s="53"/>
      <c r="D627" s="53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53"/>
      <c r="B628" s="53"/>
      <c r="C628" s="53"/>
      <c r="D628" s="53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53"/>
      <c r="B629" s="53"/>
      <c r="C629" s="53"/>
      <c r="D629" s="53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53"/>
      <c r="B630" s="53"/>
      <c r="C630" s="53"/>
      <c r="D630" s="53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53"/>
      <c r="B631" s="53"/>
      <c r="C631" s="53"/>
      <c r="D631" s="53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53"/>
      <c r="B632" s="53"/>
      <c r="C632" s="53"/>
      <c r="D632" s="53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53"/>
      <c r="B633" s="53"/>
      <c r="C633" s="53"/>
      <c r="D633" s="53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53"/>
      <c r="B634" s="53"/>
      <c r="C634" s="53"/>
      <c r="D634" s="53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53"/>
      <c r="B635" s="53"/>
      <c r="C635" s="53"/>
      <c r="D635" s="53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53"/>
      <c r="B636" s="53"/>
      <c r="C636" s="53"/>
      <c r="D636" s="53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53"/>
      <c r="B637" s="53"/>
      <c r="C637" s="53"/>
      <c r="D637" s="53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53"/>
      <c r="B638" s="53"/>
      <c r="C638" s="53"/>
      <c r="D638" s="53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53"/>
      <c r="B639" s="53"/>
      <c r="C639" s="53"/>
      <c r="D639" s="53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53"/>
      <c r="B640" s="53"/>
      <c r="C640" s="53"/>
      <c r="D640" s="53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53"/>
      <c r="B641" s="53"/>
      <c r="C641" s="53"/>
      <c r="D641" s="53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53"/>
      <c r="B642" s="53"/>
      <c r="C642" s="53"/>
      <c r="D642" s="53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53"/>
      <c r="B643" s="53"/>
      <c r="C643" s="53"/>
      <c r="D643" s="53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53"/>
      <c r="B644" s="53"/>
      <c r="C644" s="53"/>
      <c r="D644" s="53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53"/>
      <c r="B645" s="53"/>
      <c r="C645" s="53"/>
      <c r="D645" s="53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53"/>
      <c r="B646" s="53"/>
      <c r="C646" s="53"/>
      <c r="D646" s="53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53"/>
      <c r="B647" s="53"/>
      <c r="C647" s="53"/>
      <c r="D647" s="53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53"/>
      <c r="B648" s="53"/>
      <c r="C648" s="53"/>
      <c r="D648" s="53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53"/>
      <c r="B649" s="53"/>
      <c r="C649" s="53"/>
      <c r="D649" s="53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53"/>
      <c r="B650" s="53"/>
      <c r="C650" s="53"/>
      <c r="D650" s="53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53"/>
      <c r="B651" s="53"/>
      <c r="C651" s="53"/>
      <c r="D651" s="53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53"/>
      <c r="B652" s="53"/>
      <c r="C652" s="53"/>
      <c r="D652" s="53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53"/>
      <c r="B653" s="53"/>
      <c r="C653" s="53"/>
      <c r="D653" s="53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53"/>
      <c r="B654" s="53"/>
      <c r="C654" s="53"/>
      <c r="D654" s="53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53"/>
      <c r="B655" s="53"/>
      <c r="C655" s="53"/>
      <c r="D655" s="53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53"/>
      <c r="B656" s="53"/>
      <c r="C656" s="53"/>
      <c r="D656" s="53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53"/>
      <c r="B657" s="53"/>
      <c r="C657" s="53"/>
      <c r="D657" s="53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53"/>
      <c r="B658" s="53"/>
      <c r="C658" s="53"/>
      <c r="D658" s="53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53"/>
      <c r="B659" s="53"/>
      <c r="C659" s="53"/>
      <c r="D659" s="53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53"/>
      <c r="B660" s="53"/>
      <c r="C660" s="53"/>
      <c r="D660" s="53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53"/>
      <c r="B661" s="53"/>
      <c r="C661" s="53"/>
      <c r="D661" s="53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53"/>
      <c r="B662" s="53"/>
      <c r="C662" s="53"/>
      <c r="D662" s="53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53"/>
      <c r="B663" s="53"/>
      <c r="C663" s="53"/>
      <c r="D663" s="53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53"/>
      <c r="B664" s="53"/>
      <c r="C664" s="53"/>
      <c r="D664" s="53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53"/>
      <c r="B665" s="53"/>
      <c r="C665" s="53"/>
      <c r="D665" s="53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53"/>
      <c r="B666" s="53"/>
      <c r="C666" s="53"/>
      <c r="D666" s="53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53"/>
      <c r="B667" s="53"/>
      <c r="C667" s="53"/>
      <c r="D667" s="53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53"/>
      <c r="B668" s="53"/>
      <c r="C668" s="53"/>
      <c r="D668" s="53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53"/>
      <c r="B669" s="53"/>
      <c r="C669" s="53"/>
      <c r="D669" s="53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53"/>
      <c r="B670" s="53"/>
      <c r="C670" s="53"/>
      <c r="D670" s="53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53"/>
      <c r="B671" s="53"/>
      <c r="C671" s="53"/>
      <c r="D671" s="53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53"/>
      <c r="B672" s="53"/>
      <c r="C672" s="53"/>
      <c r="D672" s="53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53"/>
      <c r="B673" s="53"/>
      <c r="C673" s="53"/>
      <c r="D673" s="53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53"/>
      <c r="B674" s="53"/>
      <c r="C674" s="53"/>
      <c r="D674" s="53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53"/>
      <c r="B675" s="53"/>
      <c r="C675" s="53"/>
      <c r="D675" s="53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53"/>
      <c r="B676" s="53"/>
      <c r="C676" s="53"/>
      <c r="D676" s="53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53"/>
      <c r="B677" s="53"/>
      <c r="C677" s="53"/>
      <c r="D677" s="53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53"/>
      <c r="B678" s="53"/>
      <c r="C678" s="53"/>
      <c r="D678" s="53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53"/>
      <c r="B679" s="53"/>
      <c r="C679" s="53"/>
      <c r="D679" s="53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53"/>
      <c r="B680" s="53"/>
      <c r="C680" s="53"/>
      <c r="D680" s="53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53"/>
      <c r="B681" s="53"/>
      <c r="C681" s="53"/>
      <c r="D681" s="53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53"/>
      <c r="B682" s="53"/>
      <c r="C682" s="53"/>
      <c r="D682" s="53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53"/>
      <c r="B683" s="53"/>
      <c r="C683" s="53"/>
      <c r="D683" s="53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53"/>
      <c r="B684" s="53"/>
      <c r="C684" s="53"/>
      <c r="D684" s="53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53"/>
      <c r="B685" s="53"/>
      <c r="C685" s="53"/>
      <c r="D685" s="53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53"/>
      <c r="B686" s="53"/>
      <c r="C686" s="53"/>
      <c r="D686" s="53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53"/>
      <c r="B687" s="53"/>
      <c r="C687" s="53"/>
      <c r="D687" s="53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53"/>
      <c r="B688" s="53"/>
      <c r="C688" s="53"/>
      <c r="D688" s="53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53"/>
      <c r="B689" s="53"/>
      <c r="C689" s="53"/>
      <c r="D689" s="53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53"/>
      <c r="B690" s="53"/>
      <c r="C690" s="53"/>
      <c r="D690" s="53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53"/>
      <c r="B691" s="53"/>
      <c r="C691" s="53"/>
      <c r="D691" s="53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53"/>
      <c r="B692" s="53"/>
      <c r="C692" s="53"/>
      <c r="D692" s="53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53"/>
      <c r="B693" s="53"/>
      <c r="C693" s="53"/>
      <c r="D693" s="53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53"/>
      <c r="B694" s="53"/>
      <c r="C694" s="53"/>
      <c r="D694" s="53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53"/>
      <c r="B695" s="53"/>
      <c r="C695" s="53"/>
      <c r="D695" s="53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53"/>
      <c r="B696" s="53"/>
      <c r="C696" s="53"/>
      <c r="D696" s="53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53"/>
      <c r="B697" s="53"/>
      <c r="C697" s="53"/>
      <c r="D697" s="53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53"/>
      <c r="B698" s="53"/>
      <c r="C698" s="53"/>
      <c r="D698" s="53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53"/>
      <c r="B699" s="53"/>
      <c r="C699" s="53"/>
      <c r="D699" s="53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53"/>
      <c r="B700" s="53"/>
      <c r="C700" s="53"/>
      <c r="D700" s="53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53"/>
      <c r="B701" s="53"/>
      <c r="C701" s="53"/>
      <c r="D701" s="53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53"/>
      <c r="B702" s="53"/>
      <c r="C702" s="53"/>
      <c r="D702" s="53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53"/>
      <c r="B703" s="53"/>
      <c r="C703" s="53"/>
      <c r="D703" s="53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53"/>
      <c r="B704" s="53"/>
      <c r="C704" s="53"/>
      <c r="D704" s="53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53"/>
      <c r="B705" s="53"/>
      <c r="C705" s="53"/>
      <c r="D705" s="53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53"/>
      <c r="B706" s="53"/>
      <c r="C706" s="53"/>
      <c r="D706" s="53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53"/>
      <c r="B707" s="53"/>
      <c r="C707" s="53"/>
      <c r="D707" s="53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53"/>
      <c r="B708" s="53"/>
      <c r="C708" s="53"/>
      <c r="D708" s="53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53"/>
      <c r="B709" s="53"/>
      <c r="C709" s="53"/>
      <c r="D709" s="53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53"/>
      <c r="B710" s="53"/>
      <c r="C710" s="53"/>
      <c r="D710" s="53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53"/>
      <c r="B711" s="53"/>
      <c r="C711" s="53"/>
      <c r="D711" s="53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53"/>
      <c r="B712" s="53"/>
      <c r="C712" s="53"/>
      <c r="D712" s="53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53"/>
      <c r="B713" s="53"/>
      <c r="C713" s="53"/>
      <c r="D713" s="53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53"/>
      <c r="B714" s="53"/>
      <c r="C714" s="53"/>
      <c r="D714" s="53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53"/>
      <c r="B715" s="53"/>
      <c r="C715" s="53"/>
      <c r="D715" s="53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53"/>
      <c r="B716" s="53"/>
      <c r="C716" s="53"/>
      <c r="D716" s="53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53"/>
      <c r="B717" s="53"/>
      <c r="C717" s="53"/>
      <c r="D717" s="53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53"/>
      <c r="B718" s="53"/>
      <c r="C718" s="53"/>
      <c r="D718" s="53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53"/>
      <c r="B719" s="53"/>
      <c r="C719" s="53"/>
      <c r="D719" s="53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53"/>
      <c r="B720" s="53"/>
      <c r="C720" s="53"/>
      <c r="D720" s="53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53"/>
      <c r="B721" s="53"/>
      <c r="C721" s="53"/>
      <c r="D721" s="53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53"/>
      <c r="B722" s="53"/>
      <c r="C722" s="53"/>
      <c r="D722" s="53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53"/>
      <c r="B723" s="53"/>
      <c r="C723" s="53"/>
      <c r="D723" s="53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53"/>
      <c r="B724" s="53"/>
      <c r="C724" s="53"/>
      <c r="D724" s="53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53"/>
      <c r="B725" s="53"/>
      <c r="C725" s="53"/>
      <c r="D725" s="53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53"/>
      <c r="B726" s="53"/>
      <c r="C726" s="53"/>
      <c r="D726" s="53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53"/>
      <c r="B727" s="53"/>
      <c r="C727" s="53"/>
      <c r="D727" s="53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53"/>
      <c r="B728" s="53"/>
      <c r="C728" s="53"/>
      <c r="D728" s="53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53"/>
      <c r="B729" s="53"/>
      <c r="C729" s="53"/>
      <c r="D729" s="53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53"/>
      <c r="B730" s="53"/>
      <c r="C730" s="53"/>
      <c r="D730" s="53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53"/>
      <c r="B731" s="53"/>
      <c r="C731" s="53"/>
      <c r="D731" s="53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53"/>
      <c r="B732" s="53"/>
      <c r="C732" s="53"/>
      <c r="D732" s="53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53"/>
      <c r="B733" s="53"/>
      <c r="C733" s="53"/>
      <c r="D733" s="53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53"/>
      <c r="B734" s="53"/>
      <c r="C734" s="53"/>
      <c r="D734" s="53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53"/>
      <c r="B735" s="53"/>
      <c r="C735" s="53"/>
      <c r="D735" s="53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53"/>
      <c r="B736" s="53"/>
      <c r="C736" s="53"/>
      <c r="D736" s="53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53"/>
      <c r="B737" s="53"/>
      <c r="C737" s="53"/>
      <c r="D737" s="53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53"/>
      <c r="B738" s="53"/>
      <c r="C738" s="53"/>
      <c r="D738" s="53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53"/>
      <c r="B739" s="53"/>
      <c r="C739" s="53"/>
      <c r="D739" s="53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53"/>
      <c r="B740" s="53"/>
      <c r="C740" s="53"/>
      <c r="D740" s="53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53"/>
      <c r="B741" s="53"/>
      <c r="C741" s="53"/>
      <c r="D741" s="53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53"/>
      <c r="B742" s="53"/>
      <c r="C742" s="53"/>
      <c r="D742" s="53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53"/>
      <c r="B743" s="53"/>
      <c r="C743" s="53"/>
      <c r="D743" s="53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53"/>
      <c r="B744" s="53"/>
      <c r="C744" s="53"/>
      <c r="D744" s="53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53"/>
      <c r="B745" s="53"/>
      <c r="C745" s="53"/>
      <c r="D745" s="53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53"/>
      <c r="B746" s="53"/>
      <c r="C746" s="53"/>
      <c r="D746" s="53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53"/>
      <c r="B747" s="53"/>
      <c r="C747" s="53"/>
      <c r="D747" s="53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53"/>
      <c r="B748" s="53"/>
      <c r="C748" s="53"/>
      <c r="D748" s="53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53"/>
      <c r="B749" s="53"/>
      <c r="C749" s="53"/>
      <c r="D749" s="53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53"/>
      <c r="B750" s="53"/>
      <c r="C750" s="53"/>
      <c r="D750" s="53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53"/>
      <c r="B751" s="53"/>
      <c r="C751" s="53"/>
      <c r="D751" s="53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53"/>
      <c r="B752" s="53"/>
      <c r="C752" s="53"/>
      <c r="D752" s="53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53"/>
      <c r="B753" s="53"/>
      <c r="C753" s="53"/>
      <c r="D753" s="53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53"/>
      <c r="B754" s="53"/>
      <c r="C754" s="53"/>
      <c r="D754" s="53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53"/>
      <c r="B755" s="53"/>
      <c r="C755" s="53"/>
      <c r="D755" s="53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53"/>
      <c r="B756" s="53"/>
      <c r="C756" s="53"/>
      <c r="D756" s="53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53"/>
      <c r="B757" s="53"/>
      <c r="C757" s="53"/>
      <c r="D757" s="53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53"/>
      <c r="B758" s="53"/>
      <c r="C758" s="53"/>
      <c r="D758" s="53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53"/>
      <c r="B759" s="53"/>
      <c r="C759" s="53"/>
      <c r="D759" s="53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53"/>
      <c r="B760" s="53"/>
      <c r="C760" s="53"/>
      <c r="D760" s="53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53"/>
      <c r="B761" s="53"/>
      <c r="C761" s="53"/>
      <c r="D761" s="53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53"/>
      <c r="B762" s="53"/>
      <c r="C762" s="53"/>
      <c r="D762" s="53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53"/>
      <c r="B763" s="53"/>
      <c r="C763" s="53"/>
      <c r="D763" s="53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53"/>
      <c r="B764" s="53"/>
      <c r="C764" s="53"/>
      <c r="D764" s="53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53"/>
      <c r="B765" s="53"/>
      <c r="C765" s="53"/>
      <c r="D765" s="53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53"/>
      <c r="B766" s="53"/>
      <c r="C766" s="53"/>
      <c r="D766" s="53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53"/>
      <c r="B767" s="53"/>
      <c r="C767" s="53"/>
      <c r="D767" s="53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53"/>
      <c r="B768" s="53"/>
      <c r="C768" s="53"/>
      <c r="D768" s="53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53"/>
      <c r="B769" s="53"/>
      <c r="C769" s="53"/>
      <c r="D769" s="53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53"/>
      <c r="B770" s="53"/>
      <c r="C770" s="53"/>
      <c r="D770" s="53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53"/>
      <c r="B771" s="53"/>
      <c r="C771" s="53"/>
      <c r="D771" s="53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53"/>
      <c r="B772" s="53"/>
      <c r="C772" s="53"/>
      <c r="D772" s="53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53"/>
      <c r="B773" s="53"/>
      <c r="C773" s="53"/>
      <c r="D773" s="53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53"/>
      <c r="B774" s="53"/>
      <c r="C774" s="53"/>
      <c r="D774" s="53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53"/>
      <c r="B775" s="53"/>
      <c r="C775" s="53"/>
      <c r="D775" s="53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53"/>
      <c r="B776" s="53"/>
      <c r="C776" s="53"/>
      <c r="D776" s="53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53"/>
      <c r="B777" s="53"/>
      <c r="C777" s="53"/>
      <c r="D777" s="53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53"/>
      <c r="B778" s="53"/>
      <c r="C778" s="53"/>
      <c r="D778" s="53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53"/>
      <c r="B779" s="53"/>
      <c r="C779" s="53"/>
      <c r="D779" s="53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53"/>
      <c r="B780" s="53"/>
      <c r="C780" s="53"/>
      <c r="D780" s="53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53"/>
      <c r="B781" s="53"/>
      <c r="C781" s="53"/>
      <c r="D781" s="53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53"/>
      <c r="B782" s="53"/>
      <c r="C782" s="53"/>
      <c r="D782" s="53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53"/>
      <c r="B783" s="53"/>
      <c r="C783" s="53"/>
      <c r="D783" s="53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53"/>
      <c r="B784" s="53"/>
      <c r="C784" s="53"/>
      <c r="D784" s="53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53"/>
      <c r="B785" s="53"/>
      <c r="C785" s="53"/>
      <c r="D785" s="53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53"/>
      <c r="B786" s="53"/>
      <c r="C786" s="53"/>
      <c r="D786" s="53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53"/>
      <c r="B787" s="53"/>
      <c r="C787" s="53"/>
      <c r="D787" s="53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53"/>
      <c r="B788" s="53"/>
      <c r="C788" s="53"/>
      <c r="D788" s="53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53"/>
      <c r="B789" s="53"/>
      <c r="C789" s="53"/>
      <c r="D789" s="53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53"/>
      <c r="B790" s="53"/>
      <c r="C790" s="53"/>
      <c r="D790" s="53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53"/>
      <c r="B791" s="53"/>
      <c r="C791" s="53"/>
      <c r="D791" s="53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53"/>
      <c r="B792" s="53"/>
      <c r="C792" s="53"/>
      <c r="D792" s="53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53"/>
      <c r="B793" s="53"/>
      <c r="C793" s="53"/>
      <c r="D793" s="53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53"/>
      <c r="B794" s="53"/>
      <c r="C794" s="53"/>
      <c r="D794" s="53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53"/>
      <c r="B795" s="53"/>
      <c r="C795" s="53"/>
      <c r="D795" s="53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53"/>
      <c r="B796" s="53"/>
      <c r="C796" s="53"/>
      <c r="D796" s="53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53"/>
      <c r="B797" s="53"/>
      <c r="C797" s="53"/>
      <c r="D797" s="53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53"/>
      <c r="B798" s="53"/>
      <c r="C798" s="53"/>
      <c r="D798" s="53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53"/>
      <c r="B799" s="53"/>
      <c r="C799" s="53"/>
      <c r="D799" s="53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53"/>
      <c r="B800" s="53"/>
      <c r="C800" s="53"/>
      <c r="D800" s="53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53"/>
      <c r="B801" s="53"/>
      <c r="C801" s="53"/>
      <c r="D801" s="53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53"/>
      <c r="B802" s="53"/>
      <c r="C802" s="53"/>
      <c r="D802" s="53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53"/>
      <c r="B803" s="53"/>
      <c r="C803" s="53"/>
      <c r="D803" s="53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53"/>
      <c r="B804" s="53"/>
      <c r="C804" s="53"/>
      <c r="D804" s="53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53"/>
      <c r="B805" s="53"/>
      <c r="C805" s="53"/>
      <c r="D805" s="53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53"/>
      <c r="B806" s="53"/>
      <c r="C806" s="53"/>
      <c r="D806" s="53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53"/>
      <c r="B807" s="53"/>
      <c r="C807" s="53"/>
      <c r="D807" s="53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53"/>
      <c r="B808" s="53"/>
      <c r="C808" s="53"/>
      <c r="D808" s="53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53"/>
      <c r="B809" s="53"/>
      <c r="C809" s="53"/>
      <c r="D809" s="53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53"/>
      <c r="B810" s="53"/>
      <c r="C810" s="53"/>
      <c r="D810" s="53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53"/>
      <c r="B811" s="53"/>
      <c r="C811" s="53"/>
      <c r="D811" s="53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53"/>
      <c r="B812" s="53"/>
      <c r="C812" s="53"/>
      <c r="D812" s="53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53"/>
      <c r="B813" s="53"/>
      <c r="C813" s="53"/>
      <c r="D813" s="53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53"/>
      <c r="B814" s="53"/>
      <c r="C814" s="53"/>
      <c r="D814" s="53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53"/>
      <c r="B815" s="53"/>
      <c r="C815" s="53"/>
      <c r="D815" s="53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53"/>
      <c r="B816" s="53"/>
      <c r="C816" s="53"/>
      <c r="D816" s="53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53"/>
      <c r="B817" s="53"/>
      <c r="C817" s="53"/>
      <c r="D817" s="53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53"/>
      <c r="B818" s="53"/>
      <c r="C818" s="53"/>
      <c r="D818" s="53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53"/>
      <c r="B819" s="53"/>
      <c r="C819" s="53"/>
      <c r="D819" s="53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53"/>
      <c r="B820" s="53"/>
      <c r="C820" s="53"/>
      <c r="D820" s="53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53"/>
      <c r="B821" s="53"/>
      <c r="C821" s="53"/>
      <c r="D821" s="53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53"/>
      <c r="B822" s="53"/>
      <c r="C822" s="53"/>
      <c r="D822" s="53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53"/>
      <c r="B823" s="53"/>
      <c r="C823" s="53"/>
      <c r="D823" s="53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53"/>
      <c r="B824" s="53"/>
      <c r="C824" s="53"/>
      <c r="D824" s="53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53"/>
      <c r="B825" s="53"/>
      <c r="C825" s="53"/>
      <c r="D825" s="53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53"/>
      <c r="B826" s="53"/>
      <c r="C826" s="53"/>
      <c r="D826" s="53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53"/>
      <c r="B827" s="53"/>
      <c r="C827" s="53"/>
      <c r="D827" s="53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53"/>
      <c r="B828" s="53"/>
      <c r="C828" s="53"/>
      <c r="D828" s="53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53"/>
      <c r="B829" s="53"/>
      <c r="C829" s="53"/>
      <c r="D829" s="53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53"/>
      <c r="B830" s="53"/>
      <c r="C830" s="53"/>
      <c r="D830" s="53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53"/>
      <c r="B831" s="53"/>
      <c r="C831" s="53"/>
      <c r="D831" s="53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53"/>
      <c r="B832" s="53"/>
      <c r="C832" s="53"/>
      <c r="D832" s="53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53"/>
      <c r="B833" s="53"/>
      <c r="C833" s="53"/>
      <c r="D833" s="53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53"/>
      <c r="B834" s="53"/>
      <c r="C834" s="53"/>
      <c r="D834" s="53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53"/>
      <c r="B835" s="53"/>
      <c r="C835" s="53"/>
      <c r="D835" s="53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53"/>
      <c r="B836" s="53"/>
      <c r="C836" s="53"/>
      <c r="D836" s="53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53"/>
      <c r="B837" s="53"/>
      <c r="C837" s="53"/>
      <c r="D837" s="53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53"/>
      <c r="B838" s="53"/>
      <c r="C838" s="53"/>
      <c r="D838" s="53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53"/>
      <c r="B839" s="53"/>
      <c r="C839" s="53"/>
      <c r="D839" s="53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53"/>
      <c r="B840" s="53"/>
      <c r="C840" s="53"/>
      <c r="D840" s="53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53"/>
      <c r="B841" s="53"/>
      <c r="C841" s="53"/>
      <c r="D841" s="53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53"/>
      <c r="B842" s="53"/>
      <c r="C842" s="53"/>
      <c r="D842" s="53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53"/>
      <c r="B843" s="53"/>
      <c r="C843" s="53"/>
      <c r="D843" s="53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53"/>
      <c r="B844" s="53"/>
      <c r="C844" s="53"/>
      <c r="D844" s="53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53"/>
      <c r="B845" s="53"/>
      <c r="C845" s="53"/>
      <c r="D845" s="53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53"/>
      <c r="B846" s="53"/>
      <c r="C846" s="53"/>
      <c r="D846" s="53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53"/>
      <c r="B847" s="53"/>
      <c r="C847" s="53"/>
      <c r="D847" s="53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53"/>
      <c r="B848" s="53"/>
      <c r="C848" s="53"/>
      <c r="D848" s="53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53"/>
      <c r="B849" s="53"/>
      <c r="C849" s="53"/>
      <c r="D849" s="53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53"/>
      <c r="B850" s="53"/>
      <c r="C850" s="53"/>
      <c r="D850" s="53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53"/>
      <c r="B851" s="53"/>
      <c r="C851" s="53"/>
      <c r="D851" s="53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53"/>
      <c r="B852" s="53"/>
      <c r="C852" s="53"/>
      <c r="D852" s="53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53"/>
      <c r="B853" s="53"/>
      <c r="C853" s="53"/>
      <c r="D853" s="53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53"/>
      <c r="B854" s="53"/>
      <c r="C854" s="53"/>
      <c r="D854" s="53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53"/>
      <c r="B855" s="53"/>
      <c r="C855" s="53"/>
      <c r="D855" s="53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53"/>
      <c r="B856" s="53"/>
      <c r="C856" s="53"/>
      <c r="D856" s="53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53"/>
      <c r="B857" s="53"/>
      <c r="C857" s="53"/>
      <c r="D857" s="53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53"/>
      <c r="B858" s="53"/>
      <c r="C858" s="53"/>
      <c r="D858" s="53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53"/>
      <c r="B859" s="53"/>
      <c r="C859" s="53"/>
      <c r="D859" s="53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53"/>
      <c r="B860" s="53"/>
      <c r="C860" s="53"/>
      <c r="D860" s="53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53"/>
      <c r="B861" s="53"/>
      <c r="C861" s="53"/>
      <c r="D861" s="53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>
      <c r="A862" s="53"/>
      <c r="B862" s="53"/>
      <c r="C862" s="53"/>
      <c r="D862" s="53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>
      <c r="A863" s="53"/>
      <c r="B863" s="53"/>
      <c r="C863" s="53"/>
      <c r="D863" s="53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>
      <c r="A864" s="53"/>
      <c r="B864" s="53"/>
      <c r="C864" s="53"/>
      <c r="D864" s="53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>
      <c r="A865" s="53"/>
      <c r="B865" s="53"/>
      <c r="C865" s="53"/>
      <c r="D865" s="53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>
      <c r="A866" s="53"/>
      <c r="B866" s="53"/>
      <c r="C866" s="53"/>
      <c r="D866" s="53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>
      <c r="A867" s="53"/>
      <c r="B867" s="53"/>
      <c r="C867" s="53"/>
      <c r="D867" s="53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>
      <c r="A868" s="53"/>
      <c r="B868" s="53"/>
      <c r="C868" s="53"/>
      <c r="D868" s="53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>
      <c r="A869" s="53"/>
      <c r="B869" s="53"/>
      <c r="C869" s="53"/>
      <c r="D869" s="53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>
      <c r="A870" s="53"/>
      <c r="B870" s="53"/>
      <c r="C870" s="53"/>
      <c r="D870" s="53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>
      <c r="A871" s="53"/>
      <c r="B871" s="53"/>
      <c r="C871" s="53"/>
      <c r="D871" s="53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>
      <c r="A872" s="53"/>
      <c r="B872" s="53"/>
      <c r="C872" s="53"/>
      <c r="D872" s="53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>
      <c r="A873" s="53"/>
      <c r="B873" s="53"/>
      <c r="C873" s="53"/>
      <c r="D873" s="53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>
      <c r="A874" s="53"/>
      <c r="B874" s="53"/>
      <c r="C874" s="53"/>
      <c r="D874" s="53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>
      <c r="A875" s="53"/>
      <c r="B875" s="53"/>
      <c r="C875" s="53"/>
      <c r="D875" s="53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>
      <c r="A876" s="53"/>
      <c r="B876" s="53"/>
      <c r="C876" s="53"/>
      <c r="D876" s="53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>
      <c r="A877" s="53"/>
      <c r="B877" s="53"/>
      <c r="C877" s="53"/>
      <c r="D877" s="53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>
      <c r="A878" s="53"/>
      <c r="B878" s="53"/>
      <c r="C878" s="53"/>
      <c r="D878" s="53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>
      <c r="A879" s="53"/>
      <c r="B879" s="53"/>
      <c r="C879" s="53"/>
      <c r="D879" s="53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>
      <c r="A880" s="53"/>
      <c r="B880" s="53"/>
      <c r="C880" s="53"/>
      <c r="D880" s="53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>
      <c r="A881" s="53"/>
      <c r="B881" s="53"/>
      <c r="C881" s="53"/>
      <c r="D881" s="53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>
      <c r="A882" s="53"/>
      <c r="B882" s="53"/>
      <c r="C882" s="53"/>
      <c r="D882" s="53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>
      <c r="A883" s="53"/>
      <c r="B883" s="53"/>
      <c r="C883" s="53"/>
      <c r="D883" s="53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>
      <c r="A884" s="53"/>
      <c r="B884" s="53"/>
      <c r="C884" s="53"/>
      <c r="D884" s="53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>
      <c r="A885" s="53"/>
      <c r="B885" s="53"/>
      <c r="C885" s="53"/>
      <c r="D885" s="53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>
      <c r="A886" s="53"/>
      <c r="B886" s="53"/>
      <c r="C886" s="53"/>
      <c r="D886" s="53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>
      <c r="A887" s="53"/>
      <c r="B887" s="53"/>
      <c r="C887" s="53"/>
      <c r="D887" s="53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>
      <c r="A888" s="53"/>
      <c r="B888" s="53"/>
      <c r="C888" s="53"/>
      <c r="D888" s="53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>
      <c r="A889" s="53"/>
      <c r="B889" s="53"/>
      <c r="C889" s="53"/>
      <c r="D889" s="53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>
      <c r="A890" s="53"/>
      <c r="B890" s="53"/>
      <c r="C890" s="53"/>
      <c r="D890" s="53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>
      <c r="A891" s="53"/>
      <c r="B891" s="53"/>
      <c r="C891" s="53"/>
      <c r="D891" s="53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>
      <c r="A892" s="53"/>
      <c r="B892" s="53"/>
      <c r="C892" s="53"/>
      <c r="D892" s="53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>
      <c r="A893" s="53"/>
      <c r="B893" s="53"/>
      <c r="C893" s="53"/>
      <c r="D893" s="53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>
      <c r="A894" s="53"/>
      <c r="B894" s="53"/>
      <c r="C894" s="53"/>
      <c r="D894" s="53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>
      <c r="A895" s="53"/>
      <c r="B895" s="53"/>
      <c r="C895" s="53"/>
      <c r="D895" s="53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>
      <c r="A896" s="53"/>
      <c r="B896" s="53"/>
      <c r="C896" s="53"/>
      <c r="D896" s="53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>
      <c r="A897" s="53"/>
      <c r="B897" s="53"/>
      <c r="C897" s="53"/>
      <c r="D897" s="53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>
      <c r="A898" s="53"/>
      <c r="B898" s="53"/>
      <c r="C898" s="53"/>
      <c r="D898" s="53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>
      <c r="A899" s="53"/>
      <c r="B899" s="53"/>
      <c r="C899" s="53"/>
      <c r="D899" s="53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>
      <c r="A900" s="53"/>
      <c r="B900" s="53"/>
      <c r="C900" s="53"/>
      <c r="D900" s="53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>
      <c r="A901" s="53"/>
      <c r="B901" s="53"/>
      <c r="C901" s="53"/>
      <c r="D901" s="53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>
      <c r="A902" s="53"/>
      <c r="B902" s="53"/>
      <c r="C902" s="53"/>
      <c r="D902" s="53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>
      <c r="A903" s="53"/>
      <c r="B903" s="53"/>
      <c r="C903" s="53"/>
      <c r="D903" s="53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>
      <c r="A904" s="53"/>
      <c r="B904" s="53"/>
      <c r="C904" s="53"/>
      <c r="D904" s="53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>
      <c r="A905" s="53"/>
      <c r="B905" s="53"/>
      <c r="C905" s="53"/>
      <c r="D905" s="53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>
      <c r="A906" s="53"/>
      <c r="B906" s="53"/>
      <c r="C906" s="53"/>
      <c r="D906" s="53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>
      <c r="A907" s="53"/>
      <c r="B907" s="53"/>
      <c r="C907" s="53"/>
      <c r="D907" s="53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>
      <c r="A908" s="53"/>
      <c r="B908" s="53"/>
      <c r="C908" s="53"/>
      <c r="D908" s="53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>
      <c r="A909" s="53"/>
      <c r="B909" s="53"/>
      <c r="C909" s="53"/>
      <c r="D909" s="53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>
      <c r="A910" s="53"/>
      <c r="B910" s="53"/>
      <c r="C910" s="53"/>
      <c r="D910" s="53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>
      <c r="A911" s="53"/>
      <c r="B911" s="53"/>
      <c r="C911" s="53"/>
      <c r="D911" s="53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>
      <c r="A912" s="53"/>
      <c r="B912" s="53"/>
      <c r="C912" s="53"/>
      <c r="D912" s="53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>
      <c r="A913" s="53"/>
      <c r="B913" s="53"/>
      <c r="C913" s="53"/>
      <c r="D913" s="53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>
      <c r="A914" s="53"/>
      <c r="B914" s="53"/>
      <c r="C914" s="53"/>
      <c r="D914" s="53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>
      <c r="A915" s="53"/>
      <c r="B915" s="53"/>
      <c r="C915" s="53"/>
      <c r="D915" s="53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>
      <c r="A916" s="53"/>
      <c r="B916" s="53"/>
      <c r="C916" s="53"/>
      <c r="D916" s="53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>
      <c r="A917" s="53"/>
      <c r="B917" s="53"/>
      <c r="C917" s="53"/>
      <c r="D917" s="53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>
      <c r="A918" s="53"/>
      <c r="B918" s="53"/>
      <c r="C918" s="53"/>
      <c r="D918" s="53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>
      <c r="A919" s="53"/>
      <c r="B919" s="53"/>
      <c r="C919" s="53"/>
      <c r="D919" s="53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>
      <c r="A920" s="53"/>
      <c r="B920" s="53"/>
      <c r="C920" s="53"/>
      <c r="D920" s="53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>
      <c r="A921" s="53"/>
      <c r="B921" s="53"/>
      <c r="C921" s="53"/>
      <c r="D921" s="53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>
      <c r="A922" s="53"/>
      <c r="B922" s="53"/>
      <c r="C922" s="53"/>
      <c r="D922" s="53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>
      <c r="A923" s="53"/>
      <c r="B923" s="53"/>
      <c r="C923" s="53"/>
      <c r="D923" s="53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>
      <c r="A924" s="53"/>
      <c r="B924" s="53"/>
      <c r="C924" s="53"/>
      <c r="D924" s="53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>
      <c r="A925" s="53"/>
      <c r="B925" s="53"/>
      <c r="C925" s="53"/>
      <c r="D925" s="53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>
      <c r="A926" s="53"/>
      <c r="B926" s="53"/>
      <c r="C926" s="53"/>
      <c r="D926" s="53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>
      <c r="A927" s="53"/>
      <c r="B927" s="53"/>
      <c r="C927" s="53"/>
      <c r="D927" s="53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>
      <c r="A928" s="53"/>
      <c r="B928" s="53"/>
      <c r="C928" s="53"/>
      <c r="D928" s="53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>
      <c r="A929" s="53"/>
      <c r="B929" s="53"/>
      <c r="C929" s="53"/>
      <c r="D929" s="53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>
      <c r="A930" s="53"/>
      <c r="B930" s="53"/>
      <c r="C930" s="53"/>
      <c r="D930" s="53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>
      <c r="A931" s="53"/>
      <c r="B931" s="53"/>
      <c r="C931" s="53"/>
      <c r="D931" s="53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>
      <c r="A932" s="53"/>
      <c r="B932" s="53"/>
      <c r="C932" s="53"/>
      <c r="D932" s="53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>
      <c r="A933" s="53"/>
      <c r="B933" s="53"/>
      <c r="C933" s="53"/>
      <c r="D933" s="53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>
      <c r="A934" s="53"/>
      <c r="B934" s="53"/>
      <c r="C934" s="53"/>
      <c r="D934" s="53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>
      <c r="A935" s="53"/>
      <c r="B935" s="53"/>
      <c r="C935" s="53"/>
      <c r="D935" s="53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>
      <c r="A936" s="53"/>
      <c r="B936" s="53"/>
      <c r="C936" s="53"/>
      <c r="D936" s="53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>
      <c r="A937" s="53"/>
      <c r="B937" s="53"/>
      <c r="C937" s="53"/>
      <c r="D937" s="53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>
      <c r="A938" s="53"/>
      <c r="B938" s="53"/>
      <c r="C938" s="53"/>
      <c r="D938" s="53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>
      <c r="A939" s="53"/>
      <c r="B939" s="53"/>
      <c r="C939" s="53"/>
      <c r="D939" s="53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>
      <c r="A940" s="53"/>
      <c r="B940" s="53"/>
      <c r="C940" s="53"/>
      <c r="D940" s="53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>
      <c r="A941" s="53"/>
      <c r="B941" s="53"/>
      <c r="C941" s="53"/>
      <c r="D941" s="53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>
      <c r="A942" s="53"/>
      <c r="B942" s="53"/>
      <c r="C942" s="53"/>
      <c r="D942" s="53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>
      <c r="A943" s="53"/>
      <c r="B943" s="53"/>
      <c r="C943" s="53"/>
      <c r="D943" s="53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>
      <c r="A944" s="53"/>
      <c r="B944" s="53"/>
      <c r="C944" s="53"/>
      <c r="D944" s="53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>
      <c r="A945" s="53"/>
      <c r="B945" s="53"/>
      <c r="C945" s="53"/>
      <c r="D945" s="53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>
      <c r="A946" s="53"/>
      <c r="B946" s="53"/>
      <c r="C946" s="53"/>
      <c r="D946" s="53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>
      <c r="A947" s="53"/>
      <c r="B947" s="53"/>
      <c r="C947" s="53"/>
      <c r="D947" s="53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>
      <c r="A948" s="53"/>
      <c r="B948" s="53"/>
      <c r="C948" s="53"/>
      <c r="D948" s="53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>
      <c r="A949" s="53"/>
      <c r="B949" s="53"/>
      <c r="C949" s="53"/>
      <c r="D949" s="53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>
      <c r="A950" s="53"/>
      <c r="B950" s="53"/>
      <c r="C950" s="53"/>
      <c r="D950" s="53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>
      <c r="A951" s="53"/>
      <c r="B951" s="53"/>
      <c r="C951" s="53"/>
      <c r="D951" s="53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>
      <c r="A952" s="53"/>
      <c r="B952" s="53"/>
      <c r="C952" s="53"/>
      <c r="D952" s="53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>
      <c r="A953" s="53"/>
      <c r="B953" s="53"/>
      <c r="C953" s="53"/>
      <c r="D953" s="53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>
      <c r="A954" s="53"/>
      <c r="B954" s="53"/>
      <c r="C954" s="53"/>
      <c r="D954" s="53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>
      <c r="A955" s="53"/>
      <c r="B955" s="53"/>
      <c r="C955" s="53"/>
      <c r="D955" s="53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>
      <c r="A956" s="53"/>
      <c r="B956" s="53"/>
      <c r="C956" s="53"/>
      <c r="D956" s="53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>
      <c r="A957" s="53"/>
      <c r="B957" s="53"/>
      <c r="C957" s="53"/>
      <c r="D957" s="53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>
      <c r="A958" s="53"/>
      <c r="B958" s="53"/>
      <c r="C958" s="53"/>
      <c r="D958" s="53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>
      <c r="A959" s="53"/>
      <c r="B959" s="53"/>
      <c r="C959" s="53"/>
      <c r="D959" s="53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>
      <c r="A960" s="53"/>
      <c r="B960" s="53"/>
      <c r="C960" s="53"/>
      <c r="D960" s="53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>
      <c r="A961" s="53"/>
      <c r="B961" s="53"/>
      <c r="C961" s="53"/>
      <c r="D961" s="53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>
      <c r="A962" s="53"/>
      <c r="B962" s="53"/>
      <c r="C962" s="53"/>
      <c r="D962" s="53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>
      <c r="A963" s="53"/>
      <c r="B963" s="53"/>
      <c r="C963" s="53"/>
      <c r="D963" s="53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>
      <c r="A964" s="53"/>
      <c r="B964" s="53"/>
      <c r="C964" s="53"/>
      <c r="D964" s="53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>
      <c r="A965" s="53"/>
      <c r="B965" s="53"/>
      <c r="C965" s="53"/>
      <c r="D965" s="53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>
      <c r="A966" s="53"/>
      <c r="B966" s="53"/>
      <c r="C966" s="53"/>
      <c r="D966" s="53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>
      <c r="A967" s="53"/>
      <c r="B967" s="53"/>
      <c r="C967" s="53"/>
      <c r="D967" s="53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>
      <c r="A968" s="53"/>
      <c r="B968" s="53"/>
      <c r="C968" s="53"/>
      <c r="D968" s="53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>
      <c r="A969" s="53"/>
      <c r="B969" s="53"/>
      <c r="C969" s="53"/>
      <c r="D969" s="53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>
      <c r="A970" s="53"/>
      <c r="B970" s="53"/>
      <c r="C970" s="53"/>
      <c r="D970" s="53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>
      <c r="A971" s="53"/>
      <c r="B971" s="53"/>
      <c r="C971" s="53"/>
      <c r="D971" s="53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>
      <c r="A972" s="53"/>
      <c r="B972" s="53"/>
      <c r="C972" s="53"/>
      <c r="D972" s="53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>
      <c r="A973" s="53"/>
      <c r="B973" s="53"/>
      <c r="C973" s="53"/>
      <c r="D973" s="53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>
      <c r="A974" s="53"/>
      <c r="B974" s="53"/>
      <c r="C974" s="53"/>
      <c r="D974" s="53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>
      <c r="A975" s="53"/>
      <c r="B975" s="53"/>
      <c r="C975" s="53"/>
      <c r="D975" s="53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>
      <c r="A976" s="53"/>
      <c r="B976" s="53"/>
      <c r="C976" s="53"/>
      <c r="D976" s="53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>
      <c r="A977" s="53"/>
      <c r="B977" s="53"/>
      <c r="C977" s="53"/>
      <c r="D977" s="53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>
      <c r="A978" s="53"/>
      <c r="B978" s="53"/>
      <c r="C978" s="53"/>
      <c r="D978" s="53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>
      <c r="A979" s="53"/>
      <c r="B979" s="53"/>
      <c r="C979" s="53"/>
      <c r="D979" s="53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>
      <c r="A980" s="53"/>
      <c r="B980" s="53"/>
      <c r="C980" s="53"/>
      <c r="D980" s="53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>
      <c r="A981" s="53"/>
      <c r="B981" s="53"/>
      <c r="C981" s="53"/>
      <c r="D981" s="53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>
      <c r="A982" s="53"/>
      <c r="B982" s="53"/>
      <c r="C982" s="53"/>
      <c r="D982" s="53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>
      <c r="A983" s="53"/>
      <c r="B983" s="53"/>
      <c r="C983" s="53"/>
      <c r="D983" s="53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>
      <c r="A984" s="53"/>
      <c r="B984" s="53"/>
      <c r="C984" s="53"/>
      <c r="D984" s="53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>
      <c r="A985" s="53"/>
      <c r="B985" s="53"/>
      <c r="C985" s="53"/>
      <c r="D985" s="53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>
      <c r="A986" s="53"/>
      <c r="B986" s="53"/>
      <c r="C986" s="53"/>
      <c r="D986" s="53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>
      <c r="A987" s="53"/>
      <c r="B987" s="53"/>
      <c r="C987" s="53"/>
      <c r="D987" s="53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>
      <c r="A988" s="53"/>
      <c r="B988" s="53"/>
      <c r="C988" s="53"/>
      <c r="D988" s="53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>
      <c r="A989" s="53"/>
      <c r="B989" s="53"/>
      <c r="C989" s="53"/>
      <c r="D989" s="53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>
      <c r="A990" s="53"/>
      <c r="B990" s="53"/>
      <c r="C990" s="53"/>
      <c r="D990" s="53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>
      <c r="A991" s="53"/>
      <c r="B991" s="53"/>
      <c r="C991" s="53"/>
      <c r="D991" s="53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>
      <c r="A992" s="53"/>
      <c r="B992" s="53"/>
      <c r="C992" s="53"/>
      <c r="D992" s="53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>
      <c r="A993" s="53"/>
      <c r="B993" s="53"/>
      <c r="C993" s="53"/>
      <c r="D993" s="53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>
      <c r="A994" s="53"/>
      <c r="B994" s="53"/>
      <c r="C994" s="53"/>
      <c r="D994" s="53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>
      <c r="A995" s="53"/>
      <c r="B995" s="53"/>
      <c r="C995" s="53"/>
      <c r="D995" s="53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>
      <c r="A996" s="53"/>
      <c r="B996" s="53"/>
      <c r="C996" s="53"/>
      <c r="D996" s="53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>
      <c r="A997" s="53"/>
      <c r="B997" s="53"/>
      <c r="C997" s="53"/>
      <c r="D997" s="53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>
      <c r="A998" s="53"/>
      <c r="B998" s="53"/>
      <c r="C998" s="53"/>
      <c r="D998" s="53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>
      <c r="A999" s="53"/>
      <c r="B999" s="53"/>
      <c r="C999" s="53"/>
      <c r="D999" s="53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>
      <c r="A1000" s="53"/>
      <c r="B1000" s="53"/>
      <c r="C1000" s="53"/>
      <c r="D1000" s="53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26">
    <mergeCell ref="A88:B88"/>
    <mergeCell ref="A89:C89"/>
    <mergeCell ref="A96:B96"/>
    <mergeCell ref="A98:B98"/>
    <mergeCell ref="A56:B56"/>
    <mergeCell ref="A57:C57"/>
    <mergeCell ref="A64:B64"/>
    <mergeCell ref="A65:C65"/>
    <mergeCell ref="A74:B74"/>
    <mergeCell ref="A75:C75"/>
    <mergeCell ref="A79:C79"/>
    <mergeCell ref="A42:B42"/>
    <mergeCell ref="A43:C43"/>
    <mergeCell ref="A50:B50"/>
    <mergeCell ref="A51:C51"/>
    <mergeCell ref="A78:B78"/>
    <mergeCell ref="A25:B25"/>
    <mergeCell ref="A26:C26"/>
    <mergeCell ref="A27:C27"/>
    <mergeCell ref="A31:B31"/>
    <mergeCell ref="A32:C32"/>
    <mergeCell ref="A1:C1"/>
    <mergeCell ref="A2:C2"/>
    <mergeCell ref="A7:C7"/>
    <mergeCell ref="A10:C10"/>
    <mergeCell ref="A17:C17"/>
  </mergeCells>
  <hyperlinks>
    <hyperlink ref="C14" r:id="rId1" xr:uid="{00000000-0004-0000-0600-000000000000}"/>
  </hyperlinks>
  <pageMargins left="0.511811024" right="0.511811024" top="0.78740157499999996" bottom="0.78740157499999996" header="0" footer="0"/>
  <pageSetup orientation="landscape"/>
  <ignoredErrors>
    <ignoredError sqref="D60" formula="1"/>
    <ignoredError sqref="D6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10"/>
  <sheetViews>
    <sheetView workbookViewId="0">
      <selection activeCell="H30" sqref="H30"/>
    </sheetView>
  </sheetViews>
  <sheetFormatPr defaultColWidth="12.625" defaultRowHeight="15" customHeight="1"/>
  <cols>
    <col min="1" max="1" width="49.375" customWidth="1"/>
    <col min="2" max="2" width="10.125" customWidth="1"/>
    <col min="3" max="3" width="22.5" customWidth="1"/>
    <col min="4" max="13" width="10.125" customWidth="1"/>
    <col min="15" max="17" width="10.125" customWidth="1"/>
    <col min="18" max="29" width="7.625" customWidth="1"/>
  </cols>
  <sheetData>
    <row r="1" spans="1:29" ht="27.75">
      <c r="A1" s="61" t="s">
        <v>264</v>
      </c>
      <c r="B1" s="61"/>
      <c r="C1" s="61"/>
      <c r="D1" s="61"/>
      <c r="E1" s="61"/>
      <c r="F1" s="61"/>
      <c r="G1" s="62"/>
      <c r="H1" s="6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>
      <c r="A2" s="63"/>
      <c r="B2" s="63"/>
      <c r="C2" s="64"/>
      <c r="D2" s="62"/>
      <c r="H2" s="31"/>
      <c r="J2" s="31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6" t="s">
        <v>265</v>
      </c>
      <c r="B3" s="67" t="s">
        <v>266</v>
      </c>
      <c r="C3" s="66" t="s">
        <v>267</v>
      </c>
      <c r="J3" s="31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" customHeight="1">
      <c r="A4" s="68" t="s">
        <v>2</v>
      </c>
      <c r="B4" s="69" t="s">
        <v>266</v>
      </c>
      <c r="C4" s="70">
        <f>MIN('Base de custos'!$A$11:$B$12)</f>
        <v>6642.663333333333</v>
      </c>
      <c r="J4" s="31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4.25" customHeight="1">
      <c r="A5" s="68" t="s">
        <v>31</v>
      </c>
      <c r="B5" s="69" t="s">
        <v>266</v>
      </c>
      <c r="C5" s="70">
        <f>MIN('Base de custos'!$A$21:$B$22)</f>
        <v>9617.5671000000002</v>
      </c>
      <c r="J5" s="31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15" customHeight="1">
      <c r="A6" s="68" t="s">
        <v>35</v>
      </c>
      <c r="B6" s="69" t="s">
        <v>266</v>
      </c>
      <c r="C6" s="70">
        <f>MIN('Base de custos'!$A$31:$B$32)</f>
        <v>1636.51</v>
      </c>
      <c r="J6" s="31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ht="15" customHeight="1">
      <c r="A7" s="68" t="s">
        <v>43</v>
      </c>
      <c r="B7" s="69" t="s">
        <v>266</v>
      </c>
      <c r="C7" s="70">
        <f>MIN('Base de custos'!$A$41:$B$42)</f>
        <v>1988.7400000000002</v>
      </c>
      <c r="J7" s="31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5" customHeight="1">
      <c r="A8" s="68" t="s">
        <v>48</v>
      </c>
      <c r="B8" s="69" t="s">
        <v>266</v>
      </c>
      <c r="C8" s="70">
        <f>MIN('Base de custos'!$A$51:$B$52)</f>
        <v>3026.7166666666672</v>
      </c>
      <c r="J8" s="31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68" t="s">
        <v>53</v>
      </c>
      <c r="B9" s="69" t="s">
        <v>266</v>
      </c>
      <c r="C9" s="70">
        <f>MIN('Base de custos'!$A$61:$B$62)</f>
        <v>5473.2950000000001</v>
      </c>
      <c r="J9" s="31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25.5">
      <c r="A10" s="68" t="s">
        <v>59</v>
      </c>
      <c r="B10" s="69" t="s">
        <v>266</v>
      </c>
      <c r="C10" s="70">
        <f>MIN('Base de custos'!$A$71:$B$72)</f>
        <v>19122.080000000002</v>
      </c>
      <c r="J10" s="31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 ht="15" customHeight="1">
      <c r="A11" s="68" t="s">
        <v>65</v>
      </c>
      <c r="B11" s="69" t="s">
        <v>266</v>
      </c>
      <c r="C11" s="70">
        <f>MIN('Base de custos'!$A$81:$B$82)</f>
        <v>30419.52</v>
      </c>
      <c r="J11" s="31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spans="1:29" ht="14.25" customHeight="1">
      <c r="A12" s="68" t="s">
        <v>70</v>
      </c>
      <c r="B12" s="69" t="s">
        <v>266</v>
      </c>
      <c r="C12" s="70">
        <f>MIN('Base de custos'!$A$91:$B$92)</f>
        <v>1316.6599999999999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4.25" customHeight="1">
      <c r="A13" s="65"/>
      <c r="B13" s="65"/>
      <c r="C13" s="65"/>
      <c r="D13" s="71"/>
      <c r="E13" s="71"/>
      <c r="F13" s="71"/>
      <c r="G13" s="65"/>
      <c r="H13" s="65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4.25" customHeight="1">
      <c r="A14" s="65"/>
      <c r="B14" s="65"/>
      <c r="C14" s="65"/>
      <c r="D14" s="65"/>
      <c r="E14" s="65"/>
      <c r="F14" s="65"/>
      <c r="G14" s="65"/>
      <c r="H14" s="6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4.25" customHeight="1">
      <c r="A15" s="65"/>
      <c r="B15" s="65"/>
      <c r="C15" s="65"/>
      <c r="D15" s="65"/>
      <c r="E15" s="65"/>
      <c r="F15" s="65"/>
      <c r="G15" s="65"/>
      <c r="H15" s="6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4.25" customHeight="1">
      <c r="A16" s="65"/>
      <c r="B16" s="65"/>
      <c r="C16" s="65"/>
      <c r="D16" s="65"/>
      <c r="E16" s="65"/>
      <c r="F16" s="65"/>
      <c r="G16" s="65"/>
      <c r="H16" s="65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4.25" customHeight="1">
      <c r="A17" s="65"/>
      <c r="B17" s="65"/>
      <c r="C17" s="65"/>
      <c r="D17" s="65"/>
      <c r="E17" s="65"/>
      <c r="F17" s="65"/>
      <c r="G17" s="65"/>
      <c r="H17" s="65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4.25" customHeight="1">
      <c r="A18" s="65"/>
      <c r="B18" s="65"/>
      <c r="C18" s="65"/>
      <c r="D18" s="65"/>
      <c r="E18" s="65"/>
      <c r="F18" s="65"/>
      <c r="G18" s="65"/>
      <c r="H18" s="6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4.25" customHeight="1">
      <c r="A19" s="65"/>
      <c r="B19" s="65"/>
      <c r="C19" s="65"/>
      <c r="D19" s="65"/>
      <c r="E19" s="65"/>
      <c r="F19" s="65"/>
      <c r="G19" s="65"/>
      <c r="H19" s="6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4.25" customHeight="1">
      <c r="A20" s="65"/>
      <c r="B20" s="65"/>
      <c r="C20" s="65"/>
      <c r="D20" s="65"/>
      <c r="E20" s="65"/>
      <c r="F20" s="65"/>
      <c r="G20" s="65"/>
      <c r="H20" s="65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4.25" customHeight="1">
      <c r="A21" s="65"/>
      <c r="B21" s="65"/>
      <c r="C21" s="65"/>
      <c r="D21" s="65"/>
      <c r="E21" s="65"/>
      <c r="F21" s="65"/>
      <c r="G21" s="65"/>
      <c r="H21" s="6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4.25" customHeight="1">
      <c r="A22" s="65"/>
      <c r="B22" s="65"/>
      <c r="C22" s="65"/>
      <c r="D22" s="65"/>
      <c r="E22" s="65"/>
      <c r="F22" s="65"/>
      <c r="G22" s="65"/>
      <c r="H22" s="65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4.25" customHeight="1">
      <c r="A23" s="65"/>
      <c r="B23" s="65"/>
      <c r="C23" s="65"/>
      <c r="D23" s="65"/>
      <c r="E23" s="65"/>
      <c r="F23" s="65"/>
      <c r="G23" s="65"/>
      <c r="H23" s="65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4.25" customHeight="1">
      <c r="A24" s="65"/>
      <c r="B24" s="65"/>
      <c r="C24" s="65"/>
      <c r="D24" s="65"/>
      <c r="E24" s="65"/>
      <c r="F24" s="65"/>
      <c r="G24" s="65"/>
      <c r="H24" s="6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4.25" customHeight="1">
      <c r="A25" s="65"/>
      <c r="B25" s="65"/>
      <c r="C25" s="65"/>
      <c r="D25" s="65"/>
      <c r="E25" s="65"/>
      <c r="F25" s="65"/>
      <c r="G25" s="65"/>
      <c r="H25" s="6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4.25" customHeight="1">
      <c r="A26" s="65"/>
      <c r="B26" s="65"/>
      <c r="C26" s="65"/>
      <c r="D26" s="65"/>
      <c r="E26" s="65"/>
      <c r="F26" s="65"/>
      <c r="G26" s="65"/>
      <c r="H26" s="6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4.25" customHeight="1">
      <c r="A27" s="65"/>
      <c r="B27" s="65"/>
      <c r="C27" s="65"/>
      <c r="D27" s="65"/>
      <c r="E27" s="65"/>
      <c r="F27" s="65"/>
      <c r="G27" s="65"/>
      <c r="H27" s="6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4.25" customHeight="1">
      <c r="A28" s="65"/>
      <c r="B28" s="65"/>
      <c r="C28" s="65"/>
      <c r="D28" s="65"/>
      <c r="E28" s="65"/>
      <c r="F28" s="65"/>
      <c r="G28" s="65"/>
      <c r="H28" s="6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4.25" customHeight="1">
      <c r="A29" s="65"/>
      <c r="B29" s="65"/>
      <c r="C29" s="65"/>
      <c r="D29" s="65"/>
      <c r="E29" s="65"/>
      <c r="F29" s="65"/>
      <c r="G29" s="65"/>
      <c r="H29" s="6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4.25" customHeight="1">
      <c r="A30" s="65"/>
      <c r="B30" s="65"/>
      <c r="C30" s="65"/>
      <c r="D30" s="65"/>
      <c r="E30" s="65"/>
      <c r="F30" s="65"/>
      <c r="G30" s="65"/>
      <c r="H30" s="6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4.25" customHeight="1">
      <c r="A31" s="65"/>
      <c r="B31" s="65"/>
      <c r="C31" s="65"/>
      <c r="D31" s="65"/>
      <c r="E31" s="65"/>
      <c r="F31" s="65"/>
      <c r="G31" s="65"/>
      <c r="H31" s="6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4.25" customHeight="1">
      <c r="A32" s="65"/>
      <c r="B32" s="65"/>
      <c r="C32" s="65"/>
      <c r="D32" s="65"/>
      <c r="E32" s="65"/>
      <c r="F32" s="65"/>
      <c r="G32" s="65"/>
      <c r="H32" s="6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4.25" customHeight="1">
      <c r="A33" s="65"/>
      <c r="B33" s="65"/>
      <c r="C33" s="65"/>
      <c r="D33" s="65"/>
      <c r="E33" s="65"/>
      <c r="F33" s="65"/>
      <c r="G33" s="65"/>
      <c r="H33" s="6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4.25" customHeight="1">
      <c r="A34" s="65"/>
      <c r="B34" s="65"/>
      <c r="C34" s="65"/>
      <c r="D34" s="65"/>
      <c r="E34" s="65"/>
      <c r="F34" s="65"/>
      <c r="G34" s="65"/>
      <c r="H34" s="6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4.25" customHeight="1">
      <c r="A35" s="65"/>
      <c r="B35" s="65"/>
      <c r="C35" s="65"/>
      <c r="D35" s="65"/>
      <c r="E35" s="65"/>
      <c r="F35" s="65"/>
      <c r="G35" s="65"/>
      <c r="H35" s="6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4.25" customHeight="1">
      <c r="A36" s="65"/>
      <c r="B36" s="65"/>
      <c r="C36" s="65"/>
      <c r="D36" s="65"/>
      <c r="E36" s="65"/>
      <c r="F36" s="65"/>
      <c r="G36" s="65"/>
      <c r="H36" s="6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4.25" customHeight="1">
      <c r="A37" s="65"/>
      <c r="B37" s="65"/>
      <c r="C37" s="65"/>
      <c r="D37" s="65"/>
      <c r="E37" s="65"/>
      <c r="F37" s="65"/>
      <c r="G37" s="65"/>
      <c r="H37" s="6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4.25" customHeight="1">
      <c r="A38" s="65"/>
      <c r="B38" s="65"/>
      <c r="C38" s="65"/>
      <c r="D38" s="65"/>
      <c r="E38" s="65"/>
      <c r="F38" s="65"/>
      <c r="G38" s="65"/>
      <c r="H38" s="6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4.25" customHeight="1">
      <c r="A39" s="65"/>
      <c r="B39" s="65"/>
      <c r="C39" s="65"/>
      <c r="D39" s="65"/>
      <c r="E39" s="65"/>
      <c r="F39" s="65"/>
      <c r="G39" s="65"/>
      <c r="H39" s="6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4.25" customHeight="1">
      <c r="A40" s="65"/>
      <c r="B40" s="65"/>
      <c r="C40" s="65"/>
      <c r="D40" s="65"/>
      <c r="E40" s="65"/>
      <c r="F40" s="65"/>
      <c r="G40" s="65"/>
      <c r="H40" s="6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4.25" customHeight="1">
      <c r="A41" s="65"/>
      <c r="B41" s="65"/>
      <c r="C41" s="65"/>
      <c r="D41" s="65"/>
      <c r="E41" s="65"/>
      <c r="F41" s="65"/>
      <c r="G41" s="65"/>
      <c r="H41" s="6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14.25" customHeight="1">
      <c r="A42" s="65"/>
      <c r="B42" s="65"/>
      <c r="C42" s="65"/>
      <c r="D42" s="65"/>
      <c r="E42" s="65"/>
      <c r="F42" s="65"/>
      <c r="G42" s="65"/>
      <c r="H42" s="6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14.25" customHeight="1">
      <c r="A43" s="65"/>
      <c r="B43" s="65"/>
      <c r="C43" s="65"/>
      <c r="D43" s="65"/>
      <c r="E43" s="65"/>
      <c r="F43" s="65"/>
      <c r="G43" s="65"/>
      <c r="H43" s="6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4.25" customHeight="1">
      <c r="A44" s="65"/>
      <c r="B44" s="65"/>
      <c r="C44" s="65"/>
      <c r="D44" s="65"/>
      <c r="E44" s="65"/>
      <c r="F44" s="65"/>
      <c r="G44" s="65"/>
      <c r="H44" s="6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4.25" customHeight="1">
      <c r="A45" s="65"/>
      <c r="B45" s="65"/>
      <c r="C45" s="65"/>
      <c r="D45" s="65"/>
      <c r="E45" s="65"/>
      <c r="F45" s="65"/>
      <c r="G45" s="65"/>
      <c r="H45" s="6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4.25" customHeight="1">
      <c r="A46" s="65"/>
      <c r="B46" s="65"/>
      <c r="C46" s="65"/>
      <c r="D46" s="65"/>
      <c r="E46" s="65"/>
      <c r="F46" s="65"/>
      <c r="G46" s="65"/>
      <c r="H46" s="6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4.25" customHeight="1">
      <c r="A47" s="65"/>
      <c r="B47" s="65"/>
      <c r="C47" s="65"/>
      <c r="D47" s="65"/>
      <c r="E47" s="65"/>
      <c r="F47" s="65"/>
      <c r="G47" s="65"/>
      <c r="H47" s="65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4.25" customHeight="1">
      <c r="A48" s="65"/>
      <c r="B48" s="65"/>
      <c r="C48" s="65"/>
      <c r="D48" s="65"/>
      <c r="E48" s="65"/>
      <c r="F48" s="65"/>
      <c r="G48" s="65"/>
      <c r="H48" s="6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14.25" customHeight="1">
      <c r="A49" s="65"/>
      <c r="B49" s="65"/>
      <c r="C49" s="65"/>
      <c r="D49" s="65"/>
      <c r="E49" s="65"/>
      <c r="F49" s="65"/>
      <c r="G49" s="65"/>
      <c r="H49" s="6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14.25" customHeight="1">
      <c r="A50" s="65"/>
      <c r="B50" s="65"/>
      <c r="C50" s="65"/>
      <c r="D50" s="65"/>
      <c r="E50" s="65"/>
      <c r="F50" s="65"/>
      <c r="G50" s="65"/>
      <c r="H50" s="6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4.25" customHeight="1">
      <c r="A51" s="65"/>
      <c r="B51" s="65"/>
      <c r="C51" s="65"/>
      <c r="D51" s="65"/>
      <c r="E51" s="65"/>
      <c r="F51" s="65"/>
      <c r="G51" s="65"/>
      <c r="H51" s="65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4.25" customHeight="1">
      <c r="A52" s="65"/>
      <c r="B52" s="65"/>
      <c r="C52" s="65"/>
      <c r="D52" s="65"/>
      <c r="E52" s="65"/>
      <c r="F52" s="65"/>
      <c r="G52" s="65"/>
      <c r="H52" s="6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4.25" customHeight="1">
      <c r="A53" s="65"/>
      <c r="B53" s="65"/>
      <c r="C53" s="65"/>
      <c r="D53" s="65"/>
      <c r="E53" s="65"/>
      <c r="F53" s="65"/>
      <c r="G53" s="65"/>
      <c r="H53" s="6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t="14.25" customHeight="1">
      <c r="A54" s="65"/>
      <c r="B54" s="65"/>
      <c r="C54" s="65"/>
      <c r="D54" s="65"/>
      <c r="E54" s="65"/>
      <c r="F54" s="65"/>
      <c r="G54" s="65"/>
      <c r="H54" s="6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4.25" customHeight="1">
      <c r="A55" s="65"/>
      <c r="B55" s="65"/>
      <c r="C55" s="65"/>
      <c r="D55" s="65"/>
      <c r="E55" s="65"/>
      <c r="F55" s="65"/>
      <c r="G55" s="65"/>
      <c r="H55" s="65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4.25" customHeight="1">
      <c r="A56" s="65"/>
      <c r="B56" s="65"/>
      <c r="C56" s="65"/>
      <c r="D56" s="65"/>
      <c r="E56" s="65"/>
      <c r="F56" s="65"/>
      <c r="G56" s="65"/>
      <c r="H56" s="65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t="14.25" customHeight="1">
      <c r="A57" s="65"/>
      <c r="B57" s="65"/>
      <c r="C57" s="65"/>
      <c r="D57" s="65"/>
      <c r="E57" s="65"/>
      <c r="F57" s="65"/>
      <c r="G57" s="65"/>
      <c r="H57" s="65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4.25" customHeight="1">
      <c r="A58" s="65"/>
      <c r="B58" s="65"/>
      <c r="C58" s="65"/>
      <c r="D58" s="65"/>
      <c r="E58" s="65"/>
      <c r="F58" s="65"/>
      <c r="G58" s="65"/>
      <c r="H58" s="65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t="14.25" customHeight="1">
      <c r="A59" s="65"/>
      <c r="B59" s="65"/>
      <c r="C59" s="65"/>
      <c r="D59" s="65"/>
      <c r="E59" s="65"/>
      <c r="F59" s="65"/>
      <c r="G59" s="65"/>
      <c r="H59" s="65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14.25" customHeight="1">
      <c r="A60" s="65"/>
      <c r="B60" s="65"/>
      <c r="C60" s="65"/>
      <c r="D60" s="65"/>
      <c r="E60" s="65"/>
      <c r="F60" s="65"/>
      <c r="G60" s="65"/>
      <c r="H60" s="65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t="14.25" customHeight="1">
      <c r="A61" s="65"/>
      <c r="B61" s="65"/>
      <c r="C61" s="65"/>
      <c r="D61" s="65"/>
      <c r="E61" s="65"/>
      <c r="F61" s="65"/>
      <c r="G61" s="65"/>
      <c r="H61" s="65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4.25" customHeight="1">
      <c r="A62" s="65"/>
      <c r="B62" s="65"/>
      <c r="C62" s="65"/>
      <c r="D62" s="65"/>
      <c r="E62" s="65"/>
      <c r="F62" s="65"/>
      <c r="G62" s="65"/>
      <c r="H62" s="65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4.25" customHeight="1">
      <c r="A63" s="65"/>
      <c r="B63" s="65"/>
      <c r="C63" s="65"/>
      <c r="D63" s="65"/>
      <c r="E63" s="65"/>
      <c r="F63" s="65"/>
      <c r="G63" s="65"/>
      <c r="H63" s="65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4.25" customHeight="1">
      <c r="A64" s="65"/>
      <c r="B64" s="65"/>
      <c r="C64" s="65"/>
      <c r="D64" s="65"/>
      <c r="E64" s="65"/>
      <c r="F64" s="65"/>
      <c r="G64" s="65"/>
      <c r="H64" s="65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14.25" customHeight="1">
      <c r="A65" s="65"/>
      <c r="B65" s="65"/>
      <c r="C65" s="65"/>
      <c r="D65" s="65"/>
      <c r="E65" s="65"/>
      <c r="F65" s="65"/>
      <c r="G65" s="65"/>
      <c r="H65" s="6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14.25" customHeight="1">
      <c r="A66" s="65"/>
      <c r="B66" s="65"/>
      <c r="C66" s="65"/>
      <c r="D66" s="65"/>
      <c r="E66" s="65"/>
      <c r="F66" s="65"/>
      <c r="G66" s="65"/>
      <c r="H66" s="65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4.25" customHeight="1">
      <c r="A67" s="65"/>
      <c r="B67" s="65"/>
      <c r="C67" s="65"/>
      <c r="D67" s="65"/>
      <c r="E67" s="65"/>
      <c r="F67" s="65"/>
      <c r="G67" s="65"/>
      <c r="H67" s="65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14.25" customHeight="1">
      <c r="A68" s="65"/>
      <c r="B68" s="65"/>
      <c r="C68" s="65"/>
      <c r="D68" s="65"/>
      <c r="E68" s="65"/>
      <c r="F68" s="65"/>
      <c r="G68" s="65"/>
      <c r="H68" s="65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14.25" customHeight="1">
      <c r="A69" s="65"/>
      <c r="B69" s="65"/>
      <c r="C69" s="65"/>
      <c r="D69" s="65"/>
      <c r="E69" s="65"/>
      <c r="F69" s="65"/>
      <c r="G69" s="65"/>
      <c r="H69" s="65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14.25" customHeight="1">
      <c r="A70" s="65"/>
      <c r="B70" s="65"/>
      <c r="C70" s="65"/>
      <c r="D70" s="65"/>
      <c r="E70" s="65"/>
      <c r="F70" s="65"/>
      <c r="G70" s="65"/>
      <c r="H70" s="65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14.25" customHeight="1">
      <c r="A71" s="65"/>
      <c r="B71" s="65"/>
      <c r="C71" s="65"/>
      <c r="D71" s="65"/>
      <c r="E71" s="65"/>
      <c r="F71" s="65"/>
      <c r="G71" s="65"/>
      <c r="H71" s="6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t="14.25" customHeight="1">
      <c r="A72" s="65"/>
      <c r="B72" s="65"/>
      <c r="C72" s="65"/>
      <c r="D72" s="65"/>
      <c r="E72" s="65"/>
      <c r="F72" s="65"/>
      <c r="G72" s="65"/>
      <c r="H72" s="65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4.25" customHeight="1">
      <c r="A73" s="65"/>
      <c r="B73" s="65"/>
      <c r="C73" s="65"/>
      <c r="D73" s="65"/>
      <c r="E73" s="65"/>
      <c r="F73" s="65"/>
      <c r="G73" s="65"/>
      <c r="H73" s="65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4.25" customHeight="1">
      <c r="A74" s="65"/>
      <c r="B74" s="65"/>
      <c r="C74" s="65"/>
      <c r="D74" s="65"/>
      <c r="E74" s="65"/>
      <c r="F74" s="65"/>
      <c r="G74" s="65"/>
      <c r="H74" s="65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14.25" customHeight="1">
      <c r="A75" s="65"/>
      <c r="B75" s="65"/>
      <c r="C75" s="65"/>
      <c r="D75" s="65"/>
      <c r="E75" s="65"/>
      <c r="F75" s="65"/>
      <c r="G75" s="65"/>
      <c r="H75" s="65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ht="14.25" customHeight="1">
      <c r="A76" s="65"/>
      <c r="B76" s="65"/>
      <c r="C76" s="65"/>
      <c r="D76" s="65"/>
      <c r="E76" s="65"/>
      <c r="F76" s="65"/>
      <c r="G76" s="65"/>
      <c r="H76" s="65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4.25" customHeight="1">
      <c r="A77" s="65"/>
      <c r="B77" s="65"/>
      <c r="C77" s="65"/>
      <c r="D77" s="65"/>
      <c r="E77" s="65"/>
      <c r="F77" s="65"/>
      <c r="G77" s="65"/>
      <c r="H77" s="65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4.25" customHeight="1">
      <c r="A78" s="65"/>
      <c r="B78" s="65"/>
      <c r="C78" s="65"/>
      <c r="D78" s="65"/>
      <c r="E78" s="65"/>
      <c r="F78" s="65"/>
      <c r="G78" s="65"/>
      <c r="H78" s="65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4.25" customHeight="1">
      <c r="A79" s="65"/>
      <c r="B79" s="65"/>
      <c r="C79" s="65"/>
      <c r="D79" s="65"/>
      <c r="E79" s="65"/>
      <c r="F79" s="65"/>
      <c r="G79" s="65"/>
      <c r="H79" s="65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ht="14.25" customHeight="1">
      <c r="A80" s="65"/>
      <c r="B80" s="65"/>
      <c r="C80" s="65"/>
      <c r="D80" s="65"/>
      <c r="E80" s="65"/>
      <c r="F80" s="65"/>
      <c r="G80" s="65"/>
      <c r="H80" s="65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ht="14.25" customHeight="1">
      <c r="A81" s="65"/>
      <c r="B81" s="65"/>
      <c r="C81" s="65"/>
      <c r="D81" s="65"/>
      <c r="E81" s="65"/>
      <c r="F81" s="65"/>
      <c r="G81" s="65"/>
      <c r="H81" s="65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t="14.25" customHeight="1">
      <c r="A82" s="65"/>
      <c r="B82" s="65"/>
      <c r="C82" s="65"/>
      <c r="D82" s="65"/>
      <c r="E82" s="65"/>
      <c r="F82" s="65"/>
      <c r="G82" s="65"/>
      <c r="H82" s="65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ht="14.25" customHeight="1">
      <c r="A83" s="65"/>
      <c r="B83" s="65"/>
      <c r="C83" s="65"/>
      <c r="D83" s="65"/>
      <c r="E83" s="65"/>
      <c r="F83" s="65"/>
      <c r="G83" s="65"/>
      <c r="H83" s="65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14.25" customHeight="1">
      <c r="A84" s="65"/>
      <c r="B84" s="65"/>
      <c r="C84" s="65"/>
      <c r="D84" s="65"/>
      <c r="E84" s="65"/>
      <c r="F84" s="65"/>
      <c r="G84" s="65"/>
      <c r="H84" s="65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14.25" customHeight="1">
      <c r="A85" s="65"/>
      <c r="B85" s="65"/>
      <c r="C85" s="65"/>
      <c r="D85" s="65"/>
      <c r="E85" s="65"/>
      <c r="F85" s="65"/>
      <c r="G85" s="65"/>
      <c r="H85" s="65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14.25" customHeight="1">
      <c r="A86" s="65"/>
      <c r="B86" s="65"/>
      <c r="C86" s="65"/>
      <c r="D86" s="65"/>
      <c r="E86" s="65"/>
      <c r="F86" s="65"/>
      <c r="G86" s="65"/>
      <c r="H86" s="65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t="14.25" customHeight="1">
      <c r="A87" s="65"/>
      <c r="B87" s="65"/>
      <c r="C87" s="65"/>
      <c r="D87" s="65"/>
      <c r="E87" s="65"/>
      <c r="F87" s="65"/>
      <c r="G87" s="65"/>
      <c r="H87" s="65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14.25" customHeight="1">
      <c r="A88" s="65"/>
      <c r="B88" s="65"/>
      <c r="C88" s="65"/>
      <c r="D88" s="65"/>
      <c r="E88" s="65"/>
      <c r="F88" s="65"/>
      <c r="G88" s="65"/>
      <c r="H88" s="65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14.25" customHeight="1">
      <c r="A89" s="65"/>
      <c r="B89" s="65"/>
      <c r="C89" s="65"/>
      <c r="D89" s="65"/>
      <c r="E89" s="65"/>
      <c r="F89" s="65"/>
      <c r="G89" s="65"/>
      <c r="H89" s="65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t="14.25" customHeight="1">
      <c r="A90" s="65"/>
      <c r="B90" s="65"/>
      <c r="C90" s="65"/>
      <c r="D90" s="65"/>
      <c r="E90" s="65"/>
      <c r="F90" s="65"/>
      <c r="G90" s="65"/>
      <c r="H90" s="65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14.25" customHeight="1">
      <c r="A91" s="65"/>
      <c r="B91" s="65"/>
      <c r="C91" s="65"/>
      <c r="D91" s="65"/>
      <c r="E91" s="65"/>
      <c r="F91" s="65"/>
      <c r="G91" s="65"/>
      <c r="H91" s="65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14.25" customHeight="1">
      <c r="A92" s="65"/>
      <c r="B92" s="65"/>
      <c r="C92" s="65"/>
      <c r="D92" s="65"/>
      <c r="E92" s="65"/>
      <c r="F92" s="65"/>
      <c r="G92" s="65"/>
      <c r="H92" s="65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t="14.25" customHeight="1">
      <c r="A93" s="65"/>
      <c r="B93" s="65"/>
      <c r="C93" s="65"/>
      <c r="D93" s="65"/>
      <c r="E93" s="65"/>
      <c r="F93" s="65"/>
      <c r="G93" s="65"/>
      <c r="H93" s="65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14.25" customHeight="1">
      <c r="A94" s="65"/>
      <c r="B94" s="65"/>
      <c r="C94" s="65"/>
      <c r="D94" s="65"/>
      <c r="E94" s="65"/>
      <c r="F94" s="65"/>
      <c r="G94" s="65"/>
      <c r="H94" s="65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14.25" customHeight="1">
      <c r="A95" s="65"/>
      <c r="B95" s="65"/>
      <c r="C95" s="65"/>
      <c r="D95" s="65"/>
      <c r="E95" s="65"/>
      <c r="F95" s="65"/>
      <c r="G95" s="65"/>
      <c r="H95" s="65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14.25" customHeight="1">
      <c r="A96" s="65"/>
      <c r="B96" s="65"/>
      <c r="C96" s="65"/>
      <c r="D96" s="65"/>
      <c r="E96" s="65"/>
      <c r="F96" s="65"/>
      <c r="G96" s="65"/>
      <c r="H96" s="65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t="14.25" customHeight="1">
      <c r="A97" s="65"/>
      <c r="B97" s="65"/>
      <c r="C97" s="65"/>
      <c r="D97" s="65"/>
      <c r="E97" s="65"/>
      <c r="F97" s="65"/>
      <c r="G97" s="65"/>
      <c r="H97" s="65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14.25" customHeight="1">
      <c r="A98" s="65"/>
      <c r="B98" s="65"/>
      <c r="C98" s="65"/>
      <c r="D98" s="65"/>
      <c r="E98" s="65"/>
      <c r="F98" s="65"/>
      <c r="G98" s="65"/>
      <c r="H98" s="65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14.25" customHeight="1">
      <c r="A99" s="65"/>
      <c r="B99" s="65"/>
      <c r="C99" s="65"/>
      <c r="D99" s="65"/>
      <c r="E99" s="65"/>
      <c r="F99" s="65"/>
      <c r="G99" s="65"/>
      <c r="H99" s="65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14.25" customHeight="1">
      <c r="A100" s="65"/>
      <c r="B100" s="65"/>
      <c r="C100" s="65"/>
      <c r="D100" s="65"/>
      <c r="E100" s="65"/>
      <c r="F100" s="65"/>
      <c r="G100" s="65"/>
      <c r="H100" s="65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t="14.25" customHeight="1">
      <c r="A101" s="65"/>
      <c r="B101" s="65"/>
      <c r="C101" s="65"/>
      <c r="D101" s="65"/>
      <c r="E101" s="65"/>
      <c r="F101" s="65"/>
      <c r="G101" s="65"/>
      <c r="H101" s="65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14.25" customHeight="1">
      <c r="A102" s="65"/>
      <c r="B102" s="65"/>
      <c r="C102" s="65"/>
      <c r="D102" s="65"/>
      <c r="E102" s="65"/>
      <c r="F102" s="65"/>
      <c r="G102" s="65"/>
      <c r="H102" s="65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14.25" customHeight="1">
      <c r="A103" s="65"/>
      <c r="B103" s="65"/>
      <c r="C103" s="65"/>
      <c r="D103" s="65"/>
      <c r="E103" s="65"/>
      <c r="F103" s="65"/>
      <c r="G103" s="65"/>
      <c r="H103" s="65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14.25" customHeight="1">
      <c r="A104" s="65"/>
      <c r="B104" s="65"/>
      <c r="C104" s="65"/>
      <c r="D104" s="65"/>
      <c r="E104" s="65"/>
      <c r="F104" s="65"/>
      <c r="G104" s="65"/>
      <c r="H104" s="65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t="14.25" customHeight="1">
      <c r="A105" s="65"/>
      <c r="B105" s="65"/>
      <c r="C105" s="65"/>
      <c r="D105" s="65"/>
      <c r="E105" s="65"/>
      <c r="F105" s="65"/>
      <c r="G105" s="65"/>
      <c r="H105" s="65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14.25" customHeight="1">
      <c r="A106" s="65"/>
      <c r="B106" s="65"/>
      <c r="C106" s="65"/>
      <c r="D106" s="65"/>
      <c r="E106" s="65"/>
      <c r="F106" s="65"/>
      <c r="G106" s="65"/>
      <c r="H106" s="65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14.25" customHeight="1">
      <c r="A107" s="65"/>
      <c r="B107" s="65"/>
      <c r="C107" s="65"/>
      <c r="D107" s="65"/>
      <c r="E107" s="65"/>
      <c r="F107" s="65"/>
      <c r="G107" s="65"/>
      <c r="H107" s="65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14.25" customHeight="1">
      <c r="A108" s="65"/>
      <c r="B108" s="65"/>
      <c r="C108" s="65"/>
      <c r="D108" s="65"/>
      <c r="E108" s="65"/>
      <c r="F108" s="65"/>
      <c r="G108" s="65"/>
      <c r="H108" s="65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14.25" customHeight="1">
      <c r="A109" s="65"/>
      <c r="B109" s="65"/>
      <c r="C109" s="65"/>
      <c r="D109" s="65"/>
      <c r="E109" s="65"/>
      <c r="F109" s="65"/>
      <c r="G109" s="65"/>
      <c r="H109" s="65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14.25" customHeight="1">
      <c r="A110" s="65"/>
      <c r="B110" s="65"/>
      <c r="C110" s="65"/>
      <c r="D110" s="65"/>
      <c r="E110" s="65"/>
      <c r="F110" s="65"/>
      <c r="G110" s="65"/>
      <c r="H110" s="65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14.25" customHeight="1">
      <c r="A111" s="65"/>
      <c r="B111" s="65"/>
      <c r="C111" s="65"/>
      <c r="D111" s="65"/>
      <c r="E111" s="65"/>
      <c r="F111" s="65"/>
      <c r="G111" s="65"/>
      <c r="H111" s="65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ht="14.25" customHeight="1">
      <c r="A112" s="65"/>
      <c r="B112" s="65"/>
      <c r="C112" s="65"/>
      <c r="D112" s="65"/>
      <c r="E112" s="65"/>
      <c r="F112" s="65"/>
      <c r="G112" s="65"/>
      <c r="H112" s="65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14.25" customHeight="1">
      <c r="A113" s="65"/>
      <c r="B113" s="65"/>
      <c r="C113" s="65"/>
      <c r="D113" s="65"/>
      <c r="E113" s="65"/>
      <c r="F113" s="65"/>
      <c r="G113" s="65"/>
      <c r="H113" s="65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t="14.25" customHeight="1">
      <c r="A114" s="65"/>
      <c r="B114" s="65"/>
      <c r="C114" s="65"/>
      <c r="D114" s="65"/>
      <c r="E114" s="65"/>
      <c r="F114" s="65"/>
      <c r="G114" s="65"/>
      <c r="H114" s="65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14.25" customHeight="1">
      <c r="A115" s="65"/>
      <c r="B115" s="65"/>
      <c r="C115" s="65"/>
      <c r="D115" s="65"/>
      <c r="E115" s="65"/>
      <c r="F115" s="65"/>
      <c r="G115" s="65"/>
      <c r="H115" s="65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t="14.25" customHeight="1">
      <c r="A116" s="65"/>
      <c r="B116" s="65"/>
      <c r="C116" s="65"/>
      <c r="D116" s="65"/>
      <c r="E116" s="65"/>
      <c r="F116" s="65"/>
      <c r="G116" s="65"/>
      <c r="H116" s="65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14.25" customHeight="1">
      <c r="A117" s="65"/>
      <c r="B117" s="65"/>
      <c r="C117" s="65"/>
      <c r="D117" s="65"/>
      <c r="E117" s="65"/>
      <c r="F117" s="65"/>
      <c r="G117" s="65"/>
      <c r="H117" s="65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t="14.25" customHeight="1">
      <c r="A118" s="65"/>
      <c r="B118" s="65"/>
      <c r="C118" s="65"/>
      <c r="D118" s="65"/>
      <c r="E118" s="65"/>
      <c r="F118" s="65"/>
      <c r="G118" s="65"/>
      <c r="H118" s="65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14.25" customHeight="1">
      <c r="A119" s="65"/>
      <c r="B119" s="65"/>
      <c r="C119" s="65"/>
      <c r="D119" s="65"/>
      <c r="E119" s="65"/>
      <c r="F119" s="65"/>
      <c r="G119" s="65"/>
      <c r="H119" s="65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ht="14.25" customHeight="1">
      <c r="A120" s="65"/>
      <c r="B120" s="65"/>
      <c r="C120" s="65"/>
      <c r="D120" s="65"/>
      <c r="E120" s="65"/>
      <c r="F120" s="65"/>
      <c r="G120" s="65"/>
      <c r="H120" s="65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14.25" customHeight="1">
      <c r="A121" s="65"/>
      <c r="B121" s="65"/>
      <c r="C121" s="65"/>
      <c r="D121" s="65"/>
      <c r="E121" s="65"/>
      <c r="F121" s="65"/>
      <c r="G121" s="65"/>
      <c r="H121" s="65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t="14.25" customHeight="1">
      <c r="A122" s="65"/>
      <c r="B122" s="65"/>
      <c r="C122" s="65"/>
      <c r="D122" s="65"/>
      <c r="E122" s="65"/>
      <c r="F122" s="65"/>
      <c r="G122" s="65"/>
      <c r="H122" s="65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14.25" customHeight="1">
      <c r="A123" s="65"/>
      <c r="B123" s="65"/>
      <c r="C123" s="65"/>
      <c r="D123" s="65"/>
      <c r="E123" s="65"/>
      <c r="F123" s="65"/>
      <c r="G123" s="65"/>
      <c r="H123" s="65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t="14.25" customHeight="1">
      <c r="A124" s="65"/>
      <c r="B124" s="65"/>
      <c r="C124" s="65"/>
      <c r="D124" s="65"/>
      <c r="E124" s="65"/>
      <c r="F124" s="65"/>
      <c r="G124" s="65"/>
      <c r="H124" s="65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14.25" customHeight="1">
      <c r="A125" s="65"/>
      <c r="B125" s="65"/>
      <c r="C125" s="65"/>
      <c r="D125" s="65"/>
      <c r="E125" s="65"/>
      <c r="F125" s="65"/>
      <c r="G125" s="65"/>
      <c r="H125" s="65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ht="14.25" customHeight="1">
      <c r="A126" s="65"/>
      <c r="B126" s="65"/>
      <c r="C126" s="65"/>
      <c r="D126" s="65"/>
      <c r="E126" s="65"/>
      <c r="F126" s="65"/>
      <c r="G126" s="65"/>
      <c r="H126" s="65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14.25" customHeight="1">
      <c r="A127" s="65"/>
      <c r="B127" s="65"/>
      <c r="C127" s="65"/>
      <c r="D127" s="65"/>
      <c r="E127" s="65"/>
      <c r="F127" s="65"/>
      <c r="G127" s="65"/>
      <c r="H127" s="65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t="14.25" customHeight="1">
      <c r="A128" s="65"/>
      <c r="B128" s="65"/>
      <c r="C128" s="65"/>
      <c r="D128" s="65"/>
      <c r="E128" s="65"/>
      <c r="F128" s="65"/>
      <c r="G128" s="65"/>
      <c r="H128" s="65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14.25" customHeight="1">
      <c r="A129" s="65"/>
      <c r="B129" s="65"/>
      <c r="C129" s="65"/>
      <c r="D129" s="65"/>
      <c r="E129" s="65"/>
      <c r="F129" s="65"/>
      <c r="G129" s="65"/>
      <c r="H129" s="65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14.25" customHeight="1">
      <c r="A130" s="65"/>
      <c r="B130" s="65"/>
      <c r="C130" s="65"/>
      <c r="D130" s="65"/>
      <c r="E130" s="65"/>
      <c r="F130" s="65"/>
      <c r="G130" s="65"/>
      <c r="H130" s="65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t="14.25" customHeight="1">
      <c r="A131" s="65"/>
      <c r="B131" s="65"/>
      <c r="C131" s="65"/>
      <c r="D131" s="65"/>
      <c r="E131" s="65"/>
      <c r="F131" s="65"/>
      <c r="G131" s="65"/>
      <c r="H131" s="65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14.25" customHeight="1">
      <c r="A132" s="65"/>
      <c r="B132" s="65"/>
      <c r="C132" s="65"/>
      <c r="D132" s="65"/>
      <c r="E132" s="65"/>
      <c r="F132" s="65"/>
      <c r="G132" s="65"/>
      <c r="H132" s="65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14.25" customHeight="1">
      <c r="A133" s="65"/>
      <c r="B133" s="65"/>
      <c r="C133" s="65"/>
      <c r="D133" s="65"/>
      <c r="E133" s="65"/>
      <c r="F133" s="65"/>
      <c r="G133" s="65"/>
      <c r="H133" s="65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t="14.25" customHeight="1">
      <c r="A134" s="65"/>
      <c r="B134" s="65"/>
      <c r="C134" s="65"/>
      <c r="D134" s="65"/>
      <c r="E134" s="65"/>
      <c r="F134" s="65"/>
      <c r="G134" s="65"/>
      <c r="H134" s="65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ht="14.25" customHeight="1">
      <c r="A135" s="65"/>
      <c r="B135" s="65"/>
      <c r="C135" s="65"/>
      <c r="D135" s="65"/>
      <c r="E135" s="65"/>
      <c r="F135" s="65"/>
      <c r="G135" s="65"/>
      <c r="H135" s="65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14.25" customHeight="1">
      <c r="A136" s="65"/>
      <c r="B136" s="65"/>
      <c r="C136" s="65"/>
      <c r="D136" s="65"/>
      <c r="E136" s="65"/>
      <c r="F136" s="65"/>
      <c r="G136" s="65"/>
      <c r="H136" s="65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14.25" customHeight="1">
      <c r="A137" s="65"/>
      <c r="B137" s="65"/>
      <c r="C137" s="65"/>
      <c r="D137" s="65"/>
      <c r="E137" s="65"/>
      <c r="F137" s="65"/>
      <c r="G137" s="65"/>
      <c r="H137" s="65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14.25" customHeight="1">
      <c r="A138" s="65"/>
      <c r="B138" s="65"/>
      <c r="C138" s="65"/>
      <c r="D138" s="65"/>
      <c r="E138" s="65"/>
      <c r="F138" s="65"/>
      <c r="G138" s="65"/>
      <c r="H138" s="65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14.25" customHeight="1">
      <c r="A139" s="65"/>
      <c r="B139" s="65"/>
      <c r="C139" s="65"/>
      <c r="D139" s="65"/>
      <c r="E139" s="65"/>
      <c r="F139" s="65"/>
      <c r="G139" s="65"/>
      <c r="H139" s="65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14.25" customHeight="1">
      <c r="A140" s="65"/>
      <c r="B140" s="65"/>
      <c r="C140" s="65"/>
      <c r="D140" s="65"/>
      <c r="E140" s="65"/>
      <c r="F140" s="65"/>
      <c r="G140" s="65"/>
      <c r="H140" s="65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14.25" customHeight="1">
      <c r="A141" s="65"/>
      <c r="B141" s="65"/>
      <c r="C141" s="65"/>
      <c r="D141" s="65"/>
      <c r="E141" s="65"/>
      <c r="F141" s="65"/>
      <c r="G141" s="65"/>
      <c r="H141" s="65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14.25" customHeight="1">
      <c r="A142" s="65"/>
      <c r="B142" s="65"/>
      <c r="C142" s="65"/>
      <c r="D142" s="65"/>
      <c r="E142" s="65"/>
      <c r="F142" s="65"/>
      <c r="G142" s="65"/>
      <c r="H142" s="65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14.25" customHeight="1">
      <c r="A143" s="65"/>
      <c r="B143" s="65"/>
      <c r="C143" s="65"/>
      <c r="D143" s="65"/>
      <c r="E143" s="65"/>
      <c r="F143" s="65"/>
      <c r="G143" s="65"/>
      <c r="H143" s="65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14.25" customHeight="1">
      <c r="A144" s="65"/>
      <c r="B144" s="65"/>
      <c r="C144" s="65"/>
      <c r="D144" s="65"/>
      <c r="E144" s="65"/>
      <c r="F144" s="65"/>
      <c r="G144" s="65"/>
      <c r="H144" s="65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14.25" customHeight="1">
      <c r="A145" s="65"/>
      <c r="B145" s="65"/>
      <c r="C145" s="65"/>
      <c r="D145" s="65"/>
      <c r="E145" s="65"/>
      <c r="F145" s="65"/>
      <c r="G145" s="65"/>
      <c r="H145" s="65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14.25" customHeight="1">
      <c r="A146" s="65"/>
      <c r="B146" s="65"/>
      <c r="C146" s="65"/>
      <c r="D146" s="65"/>
      <c r="E146" s="65"/>
      <c r="F146" s="65"/>
      <c r="G146" s="65"/>
      <c r="H146" s="65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14.25" customHeight="1">
      <c r="A147" s="65"/>
      <c r="B147" s="65"/>
      <c r="C147" s="65"/>
      <c r="D147" s="65"/>
      <c r="E147" s="65"/>
      <c r="F147" s="65"/>
      <c r="G147" s="65"/>
      <c r="H147" s="65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14.25" customHeight="1">
      <c r="A148" s="65"/>
      <c r="B148" s="65"/>
      <c r="C148" s="65"/>
      <c r="D148" s="65"/>
      <c r="E148" s="65"/>
      <c r="F148" s="65"/>
      <c r="G148" s="65"/>
      <c r="H148" s="65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14.25" customHeight="1">
      <c r="A149" s="65"/>
      <c r="B149" s="65"/>
      <c r="C149" s="65"/>
      <c r="D149" s="65"/>
      <c r="E149" s="65"/>
      <c r="F149" s="65"/>
      <c r="G149" s="65"/>
      <c r="H149" s="65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14.25" customHeight="1">
      <c r="A150" s="65"/>
      <c r="B150" s="65"/>
      <c r="C150" s="65"/>
      <c r="D150" s="65"/>
      <c r="E150" s="65"/>
      <c r="F150" s="65"/>
      <c r="G150" s="65"/>
      <c r="H150" s="65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14.25" customHeight="1">
      <c r="A151" s="65"/>
      <c r="B151" s="65"/>
      <c r="C151" s="65"/>
      <c r="D151" s="65"/>
      <c r="E151" s="65"/>
      <c r="F151" s="65"/>
      <c r="G151" s="65"/>
      <c r="H151" s="65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14.25" customHeight="1">
      <c r="A152" s="65"/>
      <c r="B152" s="65"/>
      <c r="C152" s="65"/>
      <c r="D152" s="65"/>
      <c r="E152" s="65"/>
      <c r="F152" s="65"/>
      <c r="G152" s="65"/>
      <c r="H152" s="65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14.25" customHeight="1">
      <c r="A153" s="65"/>
      <c r="B153" s="65"/>
      <c r="C153" s="65"/>
      <c r="D153" s="65"/>
      <c r="E153" s="65"/>
      <c r="F153" s="65"/>
      <c r="G153" s="65"/>
      <c r="H153" s="65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t="14.25" customHeight="1">
      <c r="A154" s="65"/>
      <c r="B154" s="65"/>
      <c r="C154" s="65"/>
      <c r="D154" s="65"/>
      <c r="E154" s="65"/>
      <c r="F154" s="65"/>
      <c r="G154" s="65"/>
      <c r="H154" s="65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14.25" customHeight="1">
      <c r="A155" s="65"/>
      <c r="B155" s="65"/>
      <c r="C155" s="65"/>
      <c r="D155" s="65"/>
      <c r="E155" s="65"/>
      <c r="F155" s="65"/>
      <c r="G155" s="65"/>
      <c r="H155" s="65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14.25" customHeight="1">
      <c r="A156" s="65"/>
      <c r="B156" s="65"/>
      <c r="C156" s="65"/>
      <c r="D156" s="65"/>
      <c r="E156" s="65"/>
      <c r="F156" s="65"/>
      <c r="G156" s="65"/>
      <c r="H156" s="65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14.25" customHeight="1">
      <c r="A157" s="65"/>
      <c r="B157" s="65"/>
      <c r="C157" s="65"/>
      <c r="D157" s="65"/>
      <c r="E157" s="65"/>
      <c r="F157" s="65"/>
      <c r="G157" s="65"/>
      <c r="H157" s="65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14.25" customHeight="1">
      <c r="A158" s="65"/>
      <c r="B158" s="65"/>
      <c r="C158" s="65"/>
      <c r="D158" s="65"/>
      <c r="E158" s="65"/>
      <c r="F158" s="65"/>
      <c r="G158" s="65"/>
      <c r="H158" s="65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14.25" customHeight="1">
      <c r="A159" s="65"/>
      <c r="B159" s="65"/>
      <c r="C159" s="65"/>
      <c r="D159" s="65"/>
      <c r="E159" s="65"/>
      <c r="F159" s="65"/>
      <c r="G159" s="65"/>
      <c r="H159" s="65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14.25" customHeight="1">
      <c r="A160" s="65"/>
      <c r="B160" s="65"/>
      <c r="C160" s="65"/>
      <c r="D160" s="65"/>
      <c r="E160" s="65"/>
      <c r="F160" s="65"/>
      <c r="G160" s="65"/>
      <c r="H160" s="65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14.25" customHeight="1">
      <c r="A161" s="65"/>
      <c r="B161" s="65"/>
      <c r="C161" s="65"/>
      <c r="D161" s="65"/>
      <c r="E161" s="65"/>
      <c r="F161" s="65"/>
      <c r="G161" s="65"/>
      <c r="H161" s="65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14.25" customHeight="1">
      <c r="A162" s="65"/>
      <c r="B162" s="65"/>
      <c r="C162" s="65"/>
      <c r="D162" s="65"/>
      <c r="E162" s="65"/>
      <c r="F162" s="65"/>
      <c r="G162" s="65"/>
      <c r="H162" s="65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1:29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1:29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1:29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1: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1:29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1:29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1:29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1:29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1:29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1:29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1:29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1:29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1:29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1:2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1:29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1:29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1:29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1:29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1:29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1:29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1:29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29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1:29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1:2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1:29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1:29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1:29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1:29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1:29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1:29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1:29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1:29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1:29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1:2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1:29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1:29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1:29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1:29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1:29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1:29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1:29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1:29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1:29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1:2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1:29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1:29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1:29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1:29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1:29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1:29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1:29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1:29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1:29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1:2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29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29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29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29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29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29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29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29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29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1:29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1:29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1:29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1:29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1:29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1:29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1:29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1:29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1:2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1:29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1:29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1:29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1:29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1:29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1:29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1:29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1:29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1:29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1:2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1:29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1:29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1:29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1:29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1:29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1:29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1:29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1:29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1:29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1:2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1:29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1:29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1:29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1:29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1:29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1:29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1:29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1:29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1:29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1: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1:29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1:29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1:29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1:29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1:29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1:29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1:29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1:29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1:29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1:2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1:29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1:29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1:29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1:29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1:29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1:29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1:29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1:29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1:29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1:2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1:29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1:29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1:29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1:29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1:29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1:29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1:29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1:29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1:29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1:2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1:29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1:29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1:29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1:29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29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1:29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1:29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1:29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1:29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1:2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1:29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1:29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1:29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1:29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1:29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1:29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1:29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1:2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1:29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1:29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1:29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1:29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1:29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1:29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1:29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1:29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1:29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1:2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1:29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9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1:29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1:29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1:29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1:29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1:29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1:29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1:29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1:2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1:29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1:29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1:29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1:29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1:29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1:29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1:29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1:29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1:29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1:2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1:29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1:29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1:29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1:29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1:29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1:29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1:29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1:29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1:29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1: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1:29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1:29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1:29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1:29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1:29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1:29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1:29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1:29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1:29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1:2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1:29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1:29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1:29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1:29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1:29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1:29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1:29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1:29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1:29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1:2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1:29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1:29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1:29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1:29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1:29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1:29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1:29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1:29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1:29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1:2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1:29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1:29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1:29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1:29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1:29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1:29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1:29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1:29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1:29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1:2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1:29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1:29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1:29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1:29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1:29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1:29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1:29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1:29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1:29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1:2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1:29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1:29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1:29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1:29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1:29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1:29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1:29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1:29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1:29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1:2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1:29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1:29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1:29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1:29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1:29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1:29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1:29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1:29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1:29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1:2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1:29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1:29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1:29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1:29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1:29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1:29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1:29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1:29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1:29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1:2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1:29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1:29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1:29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1:29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1:29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1:29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1:29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1:29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1:29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1:2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1:29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1:29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1:29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1:29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1:29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1:29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1:29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1:29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1:29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1: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1:29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1:29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1:29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1:29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1:29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1:29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1:29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1:29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1:29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1:2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1:29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1:29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1:29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1:29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1:29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1:29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1:29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1:29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1:29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1:2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1:29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1:29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1:29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1:29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1:29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1:29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1:29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1:29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1:29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1:2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1:29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1:29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1:29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1:29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1:29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1:29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1:29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1:29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1:29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1:2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1:29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1:29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1:29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1:29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1:29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1:29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1:29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1:29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1:29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1:2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1:29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1:29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1:29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1:29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1:29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1:29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1:29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1:29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1:29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1:2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1:29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1:29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1:29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1:29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1:29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1:29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1:29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1:29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1:29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1:2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1:29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1:29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1:29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1:29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1:29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1:29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1:29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1:29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1:29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1:2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1:29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1:29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1:29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1:29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1:29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1:29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1:29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1:29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1:29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1:2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1:29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1:29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1:29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1:29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1:29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1:29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1:29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1:29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1:29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1: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1:29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1:29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1:29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1:29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1:29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1:29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1:29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1:29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1:29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1:2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1:29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1:29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1:29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1:29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1:29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1:29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1:29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1:29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1:29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1:2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1:29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1:29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1:29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1:29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1:29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1:29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1:29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1:29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1:29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1:2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1:29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1:29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1:29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1:29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1:29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1:29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1:29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1:29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1:29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1:2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1:29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1:29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1:29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1:29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1:29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1:29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1:29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1:29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1:29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1:2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1:29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1:29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1:29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1:29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1:29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1:29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1:29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1:29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1:29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1:2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1:29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1:29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1:29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1:29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1:29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1:29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1:29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1:29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1:29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1:2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1:29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1:29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1:29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1:29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1:29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1:29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1:29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1:29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1:29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1:2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1:29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1:29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1:29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1:29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1:29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1:29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1:29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1:29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1:29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1:2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1:29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1:29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1:29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1:29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1:29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1:29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1:29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1:29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1:29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1: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1:29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1:29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1:29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1:29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1:29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1:29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1:29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1:29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1:29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1:2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1:29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1:29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1:29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1:29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1:29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1:29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1:29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1:29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1:29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1:2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1:29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1:29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1:29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1:29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1:29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1:29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1:29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1:29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1:29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1:2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1:29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1:29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1:29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1:29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1:29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1:29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1:29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1:29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1:29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1:2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1:29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1:29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1:29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1:29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1:29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1:29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1:29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1:29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1:29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1:2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1:29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1:29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1:29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1:29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1:29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1:29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1:29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1:29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1:29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1:2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1:29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1:29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1:29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1:29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1:29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1:29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1:29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1:29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1:29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1:2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1:29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1:29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1:29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1:29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1:29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1:29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1:29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1:29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1:29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1:2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1:29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1:29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1:29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1:29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1:29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1:29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1:29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1:29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1:29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1:2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1:29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1:29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1:29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1:29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1:29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1:29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1:29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1:29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1:29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1: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1:29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1:29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1:29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1:29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1:29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1:29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1:29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1:29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1:29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1:2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1:29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1:29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1:29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1:29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1:29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1:29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1:29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1:29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1:29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1:2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1:29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1:29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1:29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1:29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1:29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1:29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1:29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1:29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1:29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1:2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1:29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1:29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1:29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1:29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1:29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1:29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1:29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1:29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1:29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1:2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1:29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1:29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1:29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1:29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1:29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1:29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1:29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1:29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1:29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1:2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1:29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1:29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1:29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1:29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1:29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1:29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1:29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1:29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1:29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1:2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1:29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1:29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1:29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1:29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1:29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1:29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1:29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1:29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1:29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1:2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1:29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1:29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1:29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1:29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1:29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1:29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1:29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1:29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1:29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1:2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1:29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</sheetData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908"/>
  <sheetViews>
    <sheetView workbookViewId="0">
      <selection activeCell="J29" sqref="J29"/>
    </sheetView>
  </sheetViews>
  <sheetFormatPr defaultColWidth="12.625" defaultRowHeight="15" customHeight="1"/>
  <cols>
    <col min="1" max="1" width="49.375" customWidth="1"/>
    <col min="2" max="2" width="10.125" customWidth="1"/>
    <col min="3" max="3" width="22.5" customWidth="1"/>
    <col min="4" max="13" width="10.125" customWidth="1"/>
    <col min="15" max="17" width="10.125" customWidth="1"/>
    <col min="18" max="29" width="7.625" customWidth="1"/>
  </cols>
  <sheetData>
    <row r="1" spans="1:29" ht="27.75">
      <c r="A1" s="72" t="s">
        <v>268</v>
      </c>
      <c r="B1" s="61"/>
      <c r="C1" s="61"/>
      <c r="D1" s="61"/>
      <c r="E1" s="61"/>
      <c r="F1" s="61"/>
      <c r="G1" s="62"/>
      <c r="H1" s="6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>
      <c r="A2" s="63"/>
      <c r="B2" s="63"/>
      <c r="C2" s="64"/>
      <c r="D2" s="62"/>
      <c r="H2" s="31"/>
      <c r="J2" s="31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6" t="s">
        <v>265</v>
      </c>
      <c r="B3" s="67" t="s">
        <v>266</v>
      </c>
      <c r="C3" s="66" t="s">
        <v>267</v>
      </c>
      <c r="J3" s="31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" customHeight="1">
      <c r="A4" s="73" t="s">
        <v>100</v>
      </c>
      <c r="B4" s="69" t="s">
        <v>266</v>
      </c>
      <c r="C4" s="70">
        <f>MIN('Base de custos'!$A$143:$B$144)</f>
        <v>1219.2966666666669</v>
      </c>
      <c r="J4" s="31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4.25" customHeight="1">
      <c r="A5" s="73" t="s">
        <v>107</v>
      </c>
      <c r="B5" s="69" t="s">
        <v>266</v>
      </c>
      <c r="C5" s="70">
        <f>MIN('Base de custos'!$A$153:$B$154)</f>
        <v>503.41</v>
      </c>
      <c r="J5" s="31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15" customHeight="1">
      <c r="A6" s="73" t="s">
        <v>114</v>
      </c>
      <c r="B6" s="69" t="s">
        <v>266</v>
      </c>
      <c r="C6" s="70">
        <f>MIN('Base de custos'!$A$163:$B$164)</f>
        <v>157.54</v>
      </c>
      <c r="J6" s="31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ht="15" customHeight="1">
      <c r="A7" s="73" t="s">
        <v>120</v>
      </c>
      <c r="B7" s="69" t="s">
        <v>266</v>
      </c>
      <c r="C7" s="70">
        <f>MIN('Base de custos'!$A$173:$B$174)</f>
        <v>175.39</v>
      </c>
      <c r="J7" s="31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5" customHeight="1">
      <c r="A8" s="73" t="s">
        <v>127</v>
      </c>
      <c r="B8" s="69" t="s">
        <v>266</v>
      </c>
      <c r="C8" s="70">
        <f>MIN('Base de custos'!$A$183:$B$184)</f>
        <v>75</v>
      </c>
      <c r="J8" s="31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73" t="s">
        <v>134</v>
      </c>
      <c r="B9" s="69" t="s">
        <v>266</v>
      </c>
      <c r="C9" s="70">
        <f>MIN('Base de custos'!$A$193:$B$194)</f>
        <v>749</v>
      </c>
      <c r="J9" s="31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73" t="s">
        <v>141</v>
      </c>
      <c r="B10" s="69" t="s">
        <v>266</v>
      </c>
      <c r="C10" s="70">
        <f>MIN('Base de custos'!$A$203:$B$204)</f>
        <v>69.25</v>
      </c>
      <c r="J10" s="31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 ht="14.25" customHeight="1">
      <c r="A11" s="65"/>
      <c r="B11" s="65"/>
      <c r="C11" s="65"/>
      <c r="D11" s="71"/>
      <c r="E11" s="71"/>
      <c r="F11" s="71"/>
      <c r="G11" s="65"/>
      <c r="H11" s="65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14.25" customHeight="1">
      <c r="A12" s="65"/>
      <c r="B12" s="65"/>
      <c r="C12" s="65"/>
      <c r="D12" s="65"/>
      <c r="E12" s="65"/>
      <c r="F12" s="65"/>
      <c r="G12" s="65"/>
      <c r="H12" s="6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4.25" customHeight="1">
      <c r="A13" s="65"/>
      <c r="B13" s="65"/>
      <c r="C13" s="65"/>
      <c r="D13" s="65"/>
      <c r="E13" s="65"/>
      <c r="F13" s="65"/>
      <c r="G13" s="65"/>
      <c r="H13" s="65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4.25" customHeight="1">
      <c r="A14" s="65"/>
      <c r="B14" s="65"/>
      <c r="C14" s="65"/>
      <c r="D14" s="65"/>
      <c r="E14" s="65"/>
      <c r="F14" s="65"/>
      <c r="G14" s="65"/>
      <c r="H14" s="6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4.25" customHeight="1">
      <c r="A15" s="65"/>
      <c r="B15" s="65"/>
      <c r="C15" s="65"/>
      <c r="D15" s="65"/>
      <c r="E15" s="65"/>
      <c r="F15" s="65"/>
      <c r="G15" s="65"/>
      <c r="H15" s="6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4.25" customHeight="1">
      <c r="A16" s="65"/>
      <c r="B16" s="65"/>
      <c r="C16" s="65"/>
      <c r="D16" s="65"/>
      <c r="E16" s="65"/>
      <c r="F16" s="65"/>
      <c r="G16" s="65"/>
      <c r="H16" s="65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4.25" customHeight="1">
      <c r="A17" s="65"/>
      <c r="B17" s="65"/>
      <c r="C17" s="65"/>
      <c r="D17" s="65"/>
      <c r="E17" s="65"/>
      <c r="F17" s="65"/>
      <c r="G17" s="65"/>
      <c r="H17" s="65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4.25" customHeight="1">
      <c r="A18" s="65"/>
      <c r="B18" s="65"/>
      <c r="C18" s="65"/>
      <c r="D18" s="65"/>
      <c r="E18" s="65"/>
      <c r="F18" s="65"/>
      <c r="G18" s="65"/>
      <c r="H18" s="6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4.25" customHeight="1">
      <c r="A19" s="65"/>
      <c r="B19" s="65"/>
      <c r="C19" s="65"/>
      <c r="D19" s="65"/>
      <c r="E19" s="65"/>
      <c r="F19" s="65"/>
      <c r="G19" s="65"/>
      <c r="H19" s="6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4.25" customHeight="1">
      <c r="A20" s="65"/>
      <c r="B20" s="65"/>
      <c r="C20" s="65"/>
      <c r="D20" s="65"/>
      <c r="E20" s="65"/>
      <c r="F20" s="65"/>
      <c r="G20" s="65"/>
      <c r="H20" s="65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4.25" customHeight="1">
      <c r="A21" s="65"/>
      <c r="B21" s="65"/>
      <c r="C21" s="65"/>
      <c r="D21" s="65"/>
      <c r="E21" s="65"/>
      <c r="F21" s="65"/>
      <c r="G21" s="65"/>
      <c r="H21" s="6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4.25" customHeight="1">
      <c r="A22" s="65"/>
      <c r="B22" s="65"/>
      <c r="C22" s="65"/>
      <c r="D22" s="65"/>
      <c r="E22" s="65"/>
      <c r="F22" s="65"/>
      <c r="G22" s="65"/>
      <c r="H22" s="65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4.25" customHeight="1">
      <c r="A23" s="65"/>
      <c r="B23" s="65"/>
      <c r="C23" s="65"/>
      <c r="D23" s="65"/>
      <c r="E23" s="65"/>
      <c r="F23" s="65"/>
      <c r="G23" s="65"/>
      <c r="H23" s="65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4.25" customHeight="1">
      <c r="A24" s="65"/>
      <c r="B24" s="65"/>
      <c r="C24" s="65"/>
      <c r="D24" s="65"/>
      <c r="E24" s="65"/>
      <c r="F24" s="65"/>
      <c r="G24" s="65"/>
      <c r="H24" s="6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4.25" customHeight="1">
      <c r="A25" s="65"/>
      <c r="B25" s="65"/>
      <c r="C25" s="65"/>
      <c r="D25" s="65"/>
      <c r="E25" s="65"/>
      <c r="F25" s="65"/>
      <c r="G25" s="65"/>
      <c r="H25" s="6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4.25" customHeight="1">
      <c r="A26" s="65"/>
      <c r="B26" s="65"/>
      <c r="C26" s="65"/>
      <c r="D26" s="65"/>
      <c r="E26" s="65"/>
      <c r="F26" s="65"/>
      <c r="G26" s="65"/>
      <c r="H26" s="6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4.25" customHeight="1">
      <c r="A27" s="65"/>
      <c r="B27" s="65"/>
      <c r="C27" s="65"/>
      <c r="D27" s="65"/>
      <c r="E27" s="65"/>
      <c r="F27" s="65"/>
      <c r="G27" s="65"/>
      <c r="H27" s="6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4.25" customHeight="1">
      <c r="A28" s="65"/>
      <c r="B28" s="65"/>
      <c r="C28" s="65"/>
      <c r="D28" s="65"/>
      <c r="E28" s="65"/>
      <c r="F28" s="65"/>
      <c r="G28" s="65"/>
      <c r="H28" s="6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4.25" customHeight="1">
      <c r="A29" s="65"/>
      <c r="B29" s="65"/>
      <c r="C29" s="65"/>
      <c r="D29" s="65"/>
      <c r="E29" s="65"/>
      <c r="F29" s="65"/>
      <c r="G29" s="65"/>
      <c r="H29" s="6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4.25" customHeight="1">
      <c r="A30" s="65"/>
      <c r="B30" s="65"/>
      <c r="C30" s="65"/>
      <c r="D30" s="65"/>
      <c r="E30" s="65"/>
      <c r="F30" s="65"/>
      <c r="G30" s="65"/>
      <c r="H30" s="6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4.25" customHeight="1">
      <c r="A31" s="65"/>
      <c r="B31" s="65"/>
      <c r="C31" s="65"/>
      <c r="D31" s="65"/>
      <c r="E31" s="65"/>
      <c r="F31" s="65"/>
      <c r="G31" s="65"/>
      <c r="H31" s="6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4.25" customHeight="1">
      <c r="A32" s="65"/>
      <c r="B32" s="65"/>
      <c r="C32" s="65"/>
      <c r="D32" s="65"/>
      <c r="E32" s="65"/>
      <c r="F32" s="65"/>
      <c r="G32" s="65"/>
      <c r="H32" s="6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4.25" customHeight="1">
      <c r="A33" s="65"/>
      <c r="B33" s="65"/>
      <c r="C33" s="65"/>
      <c r="D33" s="65"/>
      <c r="E33" s="65"/>
      <c r="F33" s="65"/>
      <c r="G33" s="65"/>
      <c r="H33" s="6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4.25" customHeight="1">
      <c r="A34" s="65"/>
      <c r="B34" s="65"/>
      <c r="C34" s="65"/>
      <c r="D34" s="65"/>
      <c r="E34" s="65"/>
      <c r="F34" s="65"/>
      <c r="G34" s="65"/>
      <c r="H34" s="6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4.25" customHeight="1">
      <c r="A35" s="65"/>
      <c r="B35" s="65"/>
      <c r="C35" s="65"/>
      <c r="D35" s="65"/>
      <c r="E35" s="65"/>
      <c r="F35" s="65"/>
      <c r="G35" s="65"/>
      <c r="H35" s="6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4.25" customHeight="1">
      <c r="A36" s="65"/>
      <c r="B36" s="65"/>
      <c r="C36" s="65"/>
      <c r="D36" s="65"/>
      <c r="E36" s="65"/>
      <c r="F36" s="65"/>
      <c r="G36" s="65"/>
      <c r="H36" s="6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4.25" customHeight="1">
      <c r="A37" s="65"/>
      <c r="B37" s="65"/>
      <c r="C37" s="65"/>
      <c r="D37" s="65"/>
      <c r="E37" s="65"/>
      <c r="F37" s="65"/>
      <c r="G37" s="65"/>
      <c r="H37" s="6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4.25" customHeight="1">
      <c r="A38" s="65"/>
      <c r="B38" s="65"/>
      <c r="C38" s="65"/>
      <c r="D38" s="65"/>
      <c r="E38" s="65"/>
      <c r="F38" s="65"/>
      <c r="G38" s="65"/>
      <c r="H38" s="6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4.25" customHeight="1">
      <c r="A39" s="65"/>
      <c r="B39" s="65"/>
      <c r="C39" s="65"/>
      <c r="D39" s="65"/>
      <c r="E39" s="65"/>
      <c r="F39" s="65"/>
      <c r="G39" s="65"/>
      <c r="H39" s="6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4.25" customHeight="1">
      <c r="A40" s="65"/>
      <c r="B40" s="65"/>
      <c r="C40" s="65"/>
      <c r="D40" s="65"/>
      <c r="E40" s="65"/>
      <c r="F40" s="65"/>
      <c r="G40" s="65"/>
      <c r="H40" s="6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4.25" customHeight="1">
      <c r="A41" s="65"/>
      <c r="B41" s="65"/>
      <c r="C41" s="65"/>
      <c r="D41" s="65"/>
      <c r="E41" s="65"/>
      <c r="F41" s="65"/>
      <c r="G41" s="65"/>
      <c r="H41" s="6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14.25" customHeight="1">
      <c r="A42" s="65"/>
      <c r="B42" s="65"/>
      <c r="C42" s="65"/>
      <c r="D42" s="65"/>
      <c r="E42" s="65"/>
      <c r="F42" s="65"/>
      <c r="G42" s="65"/>
      <c r="H42" s="6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14.25" customHeight="1">
      <c r="A43" s="65"/>
      <c r="B43" s="65"/>
      <c r="C43" s="65"/>
      <c r="D43" s="65"/>
      <c r="E43" s="65"/>
      <c r="F43" s="65"/>
      <c r="G43" s="65"/>
      <c r="H43" s="6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4.25" customHeight="1">
      <c r="A44" s="65"/>
      <c r="B44" s="65"/>
      <c r="C44" s="65"/>
      <c r="D44" s="65"/>
      <c r="E44" s="65"/>
      <c r="F44" s="65"/>
      <c r="G44" s="65"/>
      <c r="H44" s="6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4.25" customHeight="1">
      <c r="A45" s="65"/>
      <c r="B45" s="65"/>
      <c r="C45" s="65"/>
      <c r="D45" s="65"/>
      <c r="E45" s="65"/>
      <c r="F45" s="65"/>
      <c r="G45" s="65"/>
      <c r="H45" s="6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4.25" customHeight="1">
      <c r="A46" s="65"/>
      <c r="B46" s="65"/>
      <c r="C46" s="65"/>
      <c r="D46" s="65"/>
      <c r="E46" s="65"/>
      <c r="F46" s="65"/>
      <c r="G46" s="65"/>
      <c r="H46" s="6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4.25" customHeight="1">
      <c r="A47" s="65"/>
      <c r="B47" s="65"/>
      <c r="C47" s="65"/>
      <c r="D47" s="65"/>
      <c r="E47" s="65"/>
      <c r="F47" s="65"/>
      <c r="G47" s="65"/>
      <c r="H47" s="65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4.25" customHeight="1">
      <c r="A48" s="65"/>
      <c r="B48" s="65"/>
      <c r="C48" s="65"/>
      <c r="D48" s="65"/>
      <c r="E48" s="65"/>
      <c r="F48" s="65"/>
      <c r="G48" s="65"/>
      <c r="H48" s="6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14.25" customHeight="1">
      <c r="A49" s="65"/>
      <c r="B49" s="65"/>
      <c r="C49" s="65"/>
      <c r="D49" s="65"/>
      <c r="E49" s="65"/>
      <c r="F49" s="65"/>
      <c r="G49" s="65"/>
      <c r="H49" s="6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14.25" customHeight="1">
      <c r="A50" s="65"/>
      <c r="B50" s="65"/>
      <c r="C50" s="65"/>
      <c r="D50" s="65"/>
      <c r="E50" s="65"/>
      <c r="F50" s="65"/>
      <c r="G50" s="65"/>
      <c r="H50" s="6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4.25" customHeight="1">
      <c r="A51" s="65"/>
      <c r="B51" s="65"/>
      <c r="C51" s="65"/>
      <c r="D51" s="65"/>
      <c r="E51" s="65"/>
      <c r="F51" s="65"/>
      <c r="G51" s="65"/>
      <c r="H51" s="65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4.25" customHeight="1">
      <c r="A52" s="65"/>
      <c r="B52" s="65"/>
      <c r="C52" s="65"/>
      <c r="D52" s="65"/>
      <c r="E52" s="65"/>
      <c r="F52" s="65"/>
      <c r="G52" s="65"/>
      <c r="H52" s="6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4.25" customHeight="1">
      <c r="A53" s="65"/>
      <c r="B53" s="65"/>
      <c r="C53" s="65"/>
      <c r="D53" s="65"/>
      <c r="E53" s="65"/>
      <c r="F53" s="65"/>
      <c r="G53" s="65"/>
      <c r="H53" s="6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t="14.25" customHeight="1">
      <c r="A54" s="65"/>
      <c r="B54" s="65"/>
      <c r="C54" s="65"/>
      <c r="D54" s="65"/>
      <c r="E54" s="65"/>
      <c r="F54" s="65"/>
      <c r="G54" s="65"/>
      <c r="H54" s="6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4.25" customHeight="1">
      <c r="A55" s="65"/>
      <c r="B55" s="65"/>
      <c r="C55" s="65"/>
      <c r="D55" s="65"/>
      <c r="E55" s="65"/>
      <c r="F55" s="65"/>
      <c r="G55" s="65"/>
      <c r="H55" s="65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4.25" customHeight="1">
      <c r="A56" s="65"/>
      <c r="B56" s="65"/>
      <c r="C56" s="65"/>
      <c r="D56" s="65"/>
      <c r="E56" s="65"/>
      <c r="F56" s="65"/>
      <c r="G56" s="65"/>
      <c r="H56" s="65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t="14.25" customHeight="1">
      <c r="A57" s="65"/>
      <c r="B57" s="65"/>
      <c r="C57" s="65"/>
      <c r="D57" s="65"/>
      <c r="E57" s="65"/>
      <c r="F57" s="65"/>
      <c r="G57" s="65"/>
      <c r="H57" s="65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4.25" customHeight="1">
      <c r="A58" s="65"/>
      <c r="B58" s="65"/>
      <c r="C58" s="65"/>
      <c r="D58" s="65"/>
      <c r="E58" s="65"/>
      <c r="F58" s="65"/>
      <c r="G58" s="65"/>
      <c r="H58" s="65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t="14.25" customHeight="1">
      <c r="A59" s="65"/>
      <c r="B59" s="65"/>
      <c r="C59" s="65"/>
      <c r="D59" s="65"/>
      <c r="E59" s="65"/>
      <c r="F59" s="65"/>
      <c r="G59" s="65"/>
      <c r="H59" s="65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14.25" customHeight="1">
      <c r="A60" s="65"/>
      <c r="B60" s="65"/>
      <c r="C60" s="65"/>
      <c r="D60" s="65"/>
      <c r="E60" s="65"/>
      <c r="F60" s="65"/>
      <c r="G60" s="65"/>
      <c r="H60" s="65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t="14.25" customHeight="1">
      <c r="A61" s="65"/>
      <c r="B61" s="65"/>
      <c r="C61" s="65"/>
      <c r="D61" s="65"/>
      <c r="E61" s="65"/>
      <c r="F61" s="65"/>
      <c r="G61" s="65"/>
      <c r="H61" s="65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4.25" customHeight="1">
      <c r="A62" s="65"/>
      <c r="B62" s="65"/>
      <c r="C62" s="65"/>
      <c r="D62" s="65"/>
      <c r="E62" s="65"/>
      <c r="F62" s="65"/>
      <c r="G62" s="65"/>
      <c r="H62" s="65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4.25" customHeight="1">
      <c r="A63" s="65"/>
      <c r="B63" s="65"/>
      <c r="C63" s="65"/>
      <c r="D63" s="65"/>
      <c r="E63" s="65"/>
      <c r="F63" s="65"/>
      <c r="G63" s="65"/>
      <c r="H63" s="65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4.25" customHeight="1">
      <c r="A64" s="65"/>
      <c r="B64" s="65"/>
      <c r="C64" s="65"/>
      <c r="D64" s="65"/>
      <c r="E64" s="65"/>
      <c r="F64" s="65"/>
      <c r="G64" s="65"/>
      <c r="H64" s="65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14.25" customHeight="1">
      <c r="A65" s="65"/>
      <c r="B65" s="65"/>
      <c r="C65" s="65"/>
      <c r="D65" s="65"/>
      <c r="E65" s="65"/>
      <c r="F65" s="65"/>
      <c r="G65" s="65"/>
      <c r="H65" s="6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14.25" customHeight="1">
      <c r="A66" s="65"/>
      <c r="B66" s="65"/>
      <c r="C66" s="65"/>
      <c r="D66" s="65"/>
      <c r="E66" s="65"/>
      <c r="F66" s="65"/>
      <c r="G66" s="65"/>
      <c r="H66" s="65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4.25" customHeight="1">
      <c r="A67" s="65"/>
      <c r="B67" s="65"/>
      <c r="C67" s="65"/>
      <c r="D67" s="65"/>
      <c r="E67" s="65"/>
      <c r="F67" s="65"/>
      <c r="G67" s="65"/>
      <c r="H67" s="65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14.25" customHeight="1">
      <c r="A68" s="65"/>
      <c r="B68" s="65"/>
      <c r="C68" s="65"/>
      <c r="D68" s="65"/>
      <c r="E68" s="65"/>
      <c r="F68" s="65"/>
      <c r="G68" s="65"/>
      <c r="H68" s="65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14.25" customHeight="1">
      <c r="A69" s="65"/>
      <c r="B69" s="65"/>
      <c r="C69" s="65"/>
      <c r="D69" s="65"/>
      <c r="E69" s="65"/>
      <c r="F69" s="65"/>
      <c r="G69" s="65"/>
      <c r="H69" s="65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14.25" customHeight="1">
      <c r="A70" s="65"/>
      <c r="B70" s="65"/>
      <c r="C70" s="65"/>
      <c r="D70" s="65"/>
      <c r="E70" s="65"/>
      <c r="F70" s="65"/>
      <c r="G70" s="65"/>
      <c r="H70" s="65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14.25" customHeight="1">
      <c r="A71" s="65"/>
      <c r="B71" s="65"/>
      <c r="C71" s="65"/>
      <c r="D71" s="65"/>
      <c r="E71" s="65"/>
      <c r="F71" s="65"/>
      <c r="G71" s="65"/>
      <c r="H71" s="6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t="14.25" customHeight="1">
      <c r="A72" s="65"/>
      <c r="B72" s="65"/>
      <c r="C72" s="65"/>
      <c r="D72" s="65"/>
      <c r="E72" s="65"/>
      <c r="F72" s="65"/>
      <c r="G72" s="65"/>
      <c r="H72" s="65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4.25" customHeight="1">
      <c r="A73" s="65"/>
      <c r="B73" s="65"/>
      <c r="C73" s="65"/>
      <c r="D73" s="65"/>
      <c r="E73" s="65"/>
      <c r="F73" s="65"/>
      <c r="G73" s="65"/>
      <c r="H73" s="65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4.25" customHeight="1">
      <c r="A74" s="65"/>
      <c r="B74" s="65"/>
      <c r="C74" s="65"/>
      <c r="D74" s="65"/>
      <c r="E74" s="65"/>
      <c r="F74" s="65"/>
      <c r="G74" s="65"/>
      <c r="H74" s="65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14.25" customHeight="1">
      <c r="A75" s="65"/>
      <c r="B75" s="65"/>
      <c r="C75" s="65"/>
      <c r="D75" s="65"/>
      <c r="E75" s="65"/>
      <c r="F75" s="65"/>
      <c r="G75" s="65"/>
      <c r="H75" s="65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ht="14.25" customHeight="1">
      <c r="A76" s="65"/>
      <c r="B76" s="65"/>
      <c r="C76" s="65"/>
      <c r="D76" s="65"/>
      <c r="E76" s="65"/>
      <c r="F76" s="65"/>
      <c r="G76" s="65"/>
      <c r="H76" s="65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4.25" customHeight="1">
      <c r="A77" s="65"/>
      <c r="B77" s="65"/>
      <c r="C77" s="65"/>
      <c r="D77" s="65"/>
      <c r="E77" s="65"/>
      <c r="F77" s="65"/>
      <c r="G77" s="65"/>
      <c r="H77" s="65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4.25" customHeight="1">
      <c r="A78" s="65"/>
      <c r="B78" s="65"/>
      <c r="C78" s="65"/>
      <c r="D78" s="65"/>
      <c r="E78" s="65"/>
      <c r="F78" s="65"/>
      <c r="G78" s="65"/>
      <c r="H78" s="65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4.25" customHeight="1">
      <c r="A79" s="65"/>
      <c r="B79" s="65"/>
      <c r="C79" s="65"/>
      <c r="D79" s="65"/>
      <c r="E79" s="65"/>
      <c r="F79" s="65"/>
      <c r="G79" s="65"/>
      <c r="H79" s="65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ht="14.25" customHeight="1">
      <c r="A80" s="65"/>
      <c r="B80" s="65"/>
      <c r="C80" s="65"/>
      <c r="D80" s="65"/>
      <c r="E80" s="65"/>
      <c r="F80" s="65"/>
      <c r="G80" s="65"/>
      <c r="H80" s="65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ht="14.25" customHeight="1">
      <c r="A81" s="65"/>
      <c r="B81" s="65"/>
      <c r="C81" s="65"/>
      <c r="D81" s="65"/>
      <c r="E81" s="65"/>
      <c r="F81" s="65"/>
      <c r="G81" s="65"/>
      <c r="H81" s="65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t="14.25" customHeight="1">
      <c r="A82" s="65"/>
      <c r="B82" s="65"/>
      <c r="C82" s="65"/>
      <c r="D82" s="65"/>
      <c r="E82" s="65"/>
      <c r="F82" s="65"/>
      <c r="G82" s="65"/>
      <c r="H82" s="65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ht="14.25" customHeight="1">
      <c r="A83" s="65"/>
      <c r="B83" s="65"/>
      <c r="C83" s="65"/>
      <c r="D83" s="65"/>
      <c r="E83" s="65"/>
      <c r="F83" s="65"/>
      <c r="G83" s="65"/>
      <c r="H83" s="65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14.25" customHeight="1">
      <c r="A84" s="65"/>
      <c r="B84" s="65"/>
      <c r="C84" s="65"/>
      <c r="D84" s="65"/>
      <c r="E84" s="65"/>
      <c r="F84" s="65"/>
      <c r="G84" s="65"/>
      <c r="H84" s="65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14.25" customHeight="1">
      <c r="A85" s="65"/>
      <c r="B85" s="65"/>
      <c r="C85" s="65"/>
      <c r="D85" s="65"/>
      <c r="E85" s="65"/>
      <c r="F85" s="65"/>
      <c r="G85" s="65"/>
      <c r="H85" s="65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14.25" customHeight="1">
      <c r="A86" s="65"/>
      <c r="B86" s="65"/>
      <c r="C86" s="65"/>
      <c r="D86" s="65"/>
      <c r="E86" s="65"/>
      <c r="F86" s="65"/>
      <c r="G86" s="65"/>
      <c r="H86" s="65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t="14.25" customHeight="1">
      <c r="A87" s="65"/>
      <c r="B87" s="65"/>
      <c r="C87" s="65"/>
      <c r="D87" s="65"/>
      <c r="E87" s="65"/>
      <c r="F87" s="65"/>
      <c r="G87" s="65"/>
      <c r="H87" s="65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14.25" customHeight="1">
      <c r="A88" s="65"/>
      <c r="B88" s="65"/>
      <c r="C88" s="65"/>
      <c r="D88" s="65"/>
      <c r="E88" s="65"/>
      <c r="F88" s="65"/>
      <c r="G88" s="65"/>
      <c r="H88" s="65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14.25" customHeight="1">
      <c r="A89" s="65"/>
      <c r="B89" s="65"/>
      <c r="C89" s="65"/>
      <c r="D89" s="65"/>
      <c r="E89" s="65"/>
      <c r="F89" s="65"/>
      <c r="G89" s="65"/>
      <c r="H89" s="65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t="14.25" customHeight="1">
      <c r="A90" s="65"/>
      <c r="B90" s="65"/>
      <c r="C90" s="65"/>
      <c r="D90" s="65"/>
      <c r="E90" s="65"/>
      <c r="F90" s="65"/>
      <c r="G90" s="65"/>
      <c r="H90" s="65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14.25" customHeight="1">
      <c r="A91" s="65"/>
      <c r="B91" s="65"/>
      <c r="C91" s="65"/>
      <c r="D91" s="65"/>
      <c r="E91" s="65"/>
      <c r="F91" s="65"/>
      <c r="G91" s="65"/>
      <c r="H91" s="65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14.25" customHeight="1">
      <c r="A92" s="65"/>
      <c r="B92" s="65"/>
      <c r="C92" s="65"/>
      <c r="D92" s="65"/>
      <c r="E92" s="65"/>
      <c r="F92" s="65"/>
      <c r="G92" s="65"/>
      <c r="H92" s="65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t="14.25" customHeight="1">
      <c r="A93" s="65"/>
      <c r="B93" s="65"/>
      <c r="C93" s="65"/>
      <c r="D93" s="65"/>
      <c r="E93" s="65"/>
      <c r="F93" s="65"/>
      <c r="G93" s="65"/>
      <c r="H93" s="65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14.25" customHeight="1">
      <c r="A94" s="65"/>
      <c r="B94" s="65"/>
      <c r="C94" s="65"/>
      <c r="D94" s="65"/>
      <c r="E94" s="65"/>
      <c r="F94" s="65"/>
      <c r="G94" s="65"/>
      <c r="H94" s="65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14.25" customHeight="1">
      <c r="A95" s="65"/>
      <c r="B95" s="65"/>
      <c r="C95" s="65"/>
      <c r="D95" s="65"/>
      <c r="E95" s="65"/>
      <c r="F95" s="65"/>
      <c r="G95" s="65"/>
      <c r="H95" s="65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14.25" customHeight="1">
      <c r="A96" s="65"/>
      <c r="B96" s="65"/>
      <c r="C96" s="65"/>
      <c r="D96" s="65"/>
      <c r="E96" s="65"/>
      <c r="F96" s="65"/>
      <c r="G96" s="65"/>
      <c r="H96" s="65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t="14.25" customHeight="1">
      <c r="A97" s="65"/>
      <c r="B97" s="65"/>
      <c r="C97" s="65"/>
      <c r="D97" s="65"/>
      <c r="E97" s="65"/>
      <c r="F97" s="65"/>
      <c r="G97" s="65"/>
      <c r="H97" s="65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14.25" customHeight="1">
      <c r="A98" s="65"/>
      <c r="B98" s="65"/>
      <c r="C98" s="65"/>
      <c r="D98" s="65"/>
      <c r="E98" s="65"/>
      <c r="F98" s="65"/>
      <c r="G98" s="65"/>
      <c r="H98" s="65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14.25" customHeight="1">
      <c r="A99" s="65"/>
      <c r="B99" s="65"/>
      <c r="C99" s="65"/>
      <c r="D99" s="65"/>
      <c r="E99" s="65"/>
      <c r="F99" s="65"/>
      <c r="G99" s="65"/>
      <c r="H99" s="65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14.25" customHeight="1">
      <c r="A100" s="65"/>
      <c r="B100" s="65"/>
      <c r="C100" s="65"/>
      <c r="D100" s="65"/>
      <c r="E100" s="65"/>
      <c r="F100" s="65"/>
      <c r="G100" s="65"/>
      <c r="H100" s="65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t="14.25" customHeight="1">
      <c r="A101" s="65"/>
      <c r="B101" s="65"/>
      <c r="C101" s="65"/>
      <c r="D101" s="65"/>
      <c r="E101" s="65"/>
      <c r="F101" s="65"/>
      <c r="G101" s="65"/>
      <c r="H101" s="65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14.25" customHeight="1">
      <c r="A102" s="65"/>
      <c r="B102" s="65"/>
      <c r="C102" s="65"/>
      <c r="D102" s="65"/>
      <c r="E102" s="65"/>
      <c r="F102" s="65"/>
      <c r="G102" s="65"/>
      <c r="H102" s="65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14.25" customHeight="1">
      <c r="A103" s="65"/>
      <c r="B103" s="65"/>
      <c r="C103" s="65"/>
      <c r="D103" s="65"/>
      <c r="E103" s="65"/>
      <c r="F103" s="65"/>
      <c r="G103" s="65"/>
      <c r="H103" s="65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14.25" customHeight="1">
      <c r="A104" s="65"/>
      <c r="B104" s="65"/>
      <c r="C104" s="65"/>
      <c r="D104" s="65"/>
      <c r="E104" s="65"/>
      <c r="F104" s="65"/>
      <c r="G104" s="65"/>
      <c r="H104" s="65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t="14.25" customHeight="1">
      <c r="A105" s="65"/>
      <c r="B105" s="65"/>
      <c r="C105" s="65"/>
      <c r="D105" s="65"/>
      <c r="E105" s="65"/>
      <c r="F105" s="65"/>
      <c r="G105" s="65"/>
      <c r="H105" s="65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14.25" customHeight="1">
      <c r="A106" s="65"/>
      <c r="B106" s="65"/>
      <c r="C106" s="65"/>
      <c r="D106" s="65"/>
      <c r="E106" s="65"/>
      <c r="F106" s="65"/>
      <c r="G106" s="65"/>
      <c r="H106" s="65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14.25" customHeight="1">
      <c r="A107" s="65"/>
      <c r="B107" s="65"/>
      <c r="C107" s="65"/>
      <c r="D107" s="65"/>
      <c r="E107" s="65"/>
      <c r="F107" s="65"/>
      <c r="G107" s="65"/>
      <c r="H107" s="65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14.25" customHeight="1">
      <c r="A108" s="65"/>
      <c r="B108" s="65"/>
      <c r="C108" s="65"/>
      <c r="D108" s="65"/>
      <c r="E108" s="65"/>
      <c r="F108" s="65"/>
      <c r="G108" s="65"/>
      <c r="H108" s="65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14.25" customHeight="1">
      <c r="A109" s="65"/>
      <c r="B109" s="65"/>
      <c r="C109" s="65"/>
      <c r="D109" s="65"/>
      <c r="E109" s="65"/>
      <c r="F109" s="65"/>
      <c r="G109" s="65"/>
      <c r="H109" s="65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14.25" customHeight="1">
      <c r="A110" s="65"/>
      <c r="B110" s="65"/>
      <c r="C110" s="65"/>
      <c r="D110" s="65"/>
      <c r="E110" s="65"/>
      <c r="F110" s="65"/>
      <c r="G110" s="65"/>
      <c r="H110" s="65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14.25" customHeight="1">
      <c r="A111" s="65"/>
      <c r="B111" s="65"/>
      <c r="C111" s="65"/>
      <c r="D111" s="65"/>
      <c r="E111" s="65"/>
      <c r="F111" s="65"/>
      <c r="G111" s="65"/>
      <c r="H111" s="65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ht="14.25" customHeight="1">
      <c r="A112" s="65"/>
      <c r="B112" s="65"/>
      <c r="C112" s="65"/>
      <c r="D112" s="65"/>
      <c r="E112" s="65"/>
      <c r="F112" s="65"/>
      <c r="G112" s="65"/>
      <c r="H112" s="65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14.25" customHeight="1">
      <c r="A113" s="65"/>
      <c r="B113" s="65"/>
      <c r="C113" s="65"/>
      <c r="D113" s="65"/>
      <c r="E113" s="65"/>
      <c r="F113" s="65"/>
      <c r="G113" s="65"/>
      <c r="H113" s="65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t="14.25" customHeight="1">
      <c r="A114" s="65"/>
      <c r="B114" s="65"/>
      <c r="C114" s="65"/>
      <c r="D114" s="65"/>
      <c r="E114" s="65"/>
      <c r="F114" s="65"/>
      <c r="G114" s="65"/>
      <c r="H114" s="65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14.25" customHeight="1">
      <c r="A115" s="65"/>
      <c r="B115" s="65"/>
      <c r="C115" s="65"/>
      <c r="D115" s="65"/>
      <c r="E115" s="65"/>
      <c r="F115" s="65"/>
      <c r="G115" s="65"/>
      <c r="H115" s="65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t="14.25" customHeight="1">
      <c r="A116" s="65"/>
      <c r="B116" s="65"/>
      <c r="C116" s="65"/>
      <c r="D116" s="65"/>
      <c r="E116" s="65"/>
      <c r="F116" s="65"/>
      <c r="G116" s="65"/>
      <c r="H116" s="65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14.25" customHeight="1">
      <c r="A117" s="65"/>
      <c r="B117" s="65"/>
      <c r="C117" s="65"/>
      <c r="D117" s="65"/>
      <c r="E117" s="65"/>
      <c r="F117" s="65"/>
      <c r="G117" s="65"/>
      <c r="H117" s="65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t="14.25" customHeight="1">
      <c r="A118" s="65"/>
      <c r="B118" s="65"/>
      <c r="C118" s="65"/>
      <c r="D118" s="65"/>
      <c r="E118" s="65"/>
      <c r="F118" s="65"/>
      <c r="G118" s="65"/>
      <c r="H118" s="65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14.25" customHeight="1">
      <c r="A119" s="65"/>
      <c r="B119" s="65"/>
      <c r="C119" s="65"/>
      <c r="D119" s="65"/>
      <c r="E119" s="65"/>
      <c r="F119" s="65"/>
      <c r="G119" s="65"/>
      <c r="H119" s="65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ht="14.25" customHeight="1">
      <c r="A120" s="65"/>
      <c r="B120" s="65"/>
      <c r="C120" s="65"/>
      <c r="D120" s="65"/>
      <c r="E120" s="65"/>
      <c r="F120" s="65"/>
      <c r="G120" s="65"/>
      <c r="H120" s="65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14.25" customHeight="1">
      <c r="A121" s="65"/>
      <c r="B121" s="65"/>
      <c r="C121" s="65"/>
      <c r="D121" s="65"/>
      <c r="E121" s="65"/>
      <c r="F121" s="65"/>
      <c r="G121" s="65"/>
      <c r="H121" s="65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t="14.25" customHeight="1">
      <c r="A122" s="65"/>
      <c r="B122" s="65"/>
      <c r="C122" s="65"/>
      <c r="D122" s="65"/>
      <c r="E122" s="65"/>
      <c r="F122" s="65"/>
      <c r="G122" s="65"/>
      <c r="H122" s="65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14.25" customHeight="1">
      <c r="A123" s="65"/>
      <c r="B123" s="65"/>
      <c r="C123" s="65"/>
      <c r="D123" s="65"/>
      <c r="E123" s="65"/>
      <c r="F123" s="65"/>
      <c r="G123" s="65"/>
      <c r="H123" s="65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t="14.25" customHeight="1">
      <c r="A124" s="65"/>
      <c r="B124" s="65"/>
      <c r="C124" s="65"/>
      <c r="D124" s="65"/>
      <c r="E124" s="65"/>
      <c r="F124" s="65"/>
      <c r="G124" s="65"/>
      <c r="H124" s="65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14.25" customHeight="1">
      <c r="A125" s="65"/>
      <c r="B125" s="65"/>
      <c r="C125" s="65"/>
      <c r="D125" s="65"/>
      <c r="E125" s="65"/>
      <c r="F125" s="65"/>
      <c r="G125" s="65"/>
      <c r="H125" s="65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ht="14.25" customHeight="1">
      <c r="A126" s="65"/>
      <c r="B126" s="65"/>
      <c r="C126" s="65"/>
      <c r="D126" s="65"/>
      <c r="E126" s="65"/>
      <c r="F126" s="65"/>
      <c r="G126" s="65"/>
      <c r="H126" s="65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14.25" customHeight="1">
      <c r="A127" s="65"/>
      <c r="B127" s="65"/>
      <c r="C127" s="65"/>
      <c r="D127" s="65"/>
      <c r="E127" s="65"/>
      <c r="F127" s="65"/>
      <c r="G127" s="65"/>
      <c r="H127" s="65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t="14.25" customHeight="1">
      <c r="A128" s="65"/>
      <c r="B128" s="65"/>
      <c r="C128" s="65"/>
      <c r="D128" s="65"/>
      <c r="E128" s="65"/>
      <c r="F128" s="65"/>
      <c r="G128" s="65"/>
      <c r="H128" s="65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14.25" customHeight="1">
      <c r="A129" s="65"/>
      <c r="B129" s="65"/>
      <c r="C129" s="65"/>
      <c r="D129" s="65"/>
      <c r="E129" s="65"/>
      <c r="F129" s="65"/>
      <c r="G129" s="65"/>
      <c r="H129" s="65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14.25" customHeight="1">
      <c r="A130" s="65"/>
      <c r="B130" s="65"/>
      <c r="C130" s="65"/>
      <c r="D130" s="65"/>
      <c r="E130" s="65"/>
      <c r="F130" s="65"/>
      <c r="G130" s="65"/>
      <c r="H130" s="65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t="14.25" customHeight="1">
      <c r="A131" s="65"/>
      <c r="B131" s="65"/>
      <c r="C131" s="65"/>
      <c r="D131" s="65"/>
      <c r="E131" s="65"/>
      <c r="F131" s="65"/>
      <c r="G131" s="65"/>
      <c r="H131" s="65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14.25" customHeight="1">
      <c r="A132" s="65"/>
      <c r="B132" s="65"/>
      <c r="C132" s="65"/>
      <c r="D132" s="65"/>
      <c r="E132" s="65"/>
      <c r="F132" s="65"/>
      <c r="G132" s="65"/>
      <c r="H132" s="65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14.25" customHeight="1">
      <c r="A133" s="65"/>
      <c r="B133" s="65"/>
      <c r="C133" s="65"/>
      <c r="D133" s="65"/>
      <c r="E133" s="65"/>
      <c r="F133" s="65"/>
      <c r="G133" s="65"/>
      <c r="H133" s="65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t="14.25" customHeight="1">
      <c r="A134" s="65"/>
      <c r="B134" s="65"/>
      <c r="C134" s="65"/>
      <c r="D134" s="65"/>
      <c r="E134" s="65"/>
      <c r="F134" s="65"/>
      <c r="G134" s="65"/>
      <c r="H134" s="65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ht="14.25" customHeight="1">
      <c r="A135" s="65"/>
      <c r="B135" s="65"/>
      <c r="C135" s="65"/>
      <c r="D135" s="65"/>
      <c r="E135" s="65"/>
      <c r="F135" s="65"/>
      <c r="G135" s="65"/>
      <c r="H135" s="65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14.25" customHeight="1">
      <c r="A136" s="65"/>
      <c r="B136" s="65"/>
      <c r="C136" s="65"/>
      <c r="D136" s="65"/>
      <c r="E136" s="65"/>
      <c r="F136" s="65"/>
      <c r="G136" s="65"/>
      <c r="H136" s="65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14.25" customHeight="1">
      <c r="A137" s="65"/>
      <c r="B137" s="65"/>
      <c r="C137" s="65"/>
      <c r="D137" s="65"/>
      <c r="E137" s="65"/>
      <c r="F137" s="65"/>
      <c r="G137" s="65"/>
      <c r="H137" s="65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14.25" customHeight="1">
      <c r="A138" s="65"/>
      <c r="B138" s="65"/>
      <c r="C138" s="65"/>
      <c r="D138" s="65"/>
      <c r="E138" s="65"/>
      <c r="F138" s="65"/>
      <c r="G138" s="65"/>
      <c r="H138" s="65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14.25" customHeight="1">
      <c r="A139" s="65"/>
      <c r="B139" s="65"/>
      <c r="C139" s="65"/>
      <c r="D139" s="65"/>
      <c r="E139" s="65"/>
      <c r="F139" s="65"/>
      <c r="G139" s="65"/>
      <c r="H139" s="65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14.25" customHeight="1">
      <c r="A140" s="65"/>
      <c r="B140" s="65"/>
      <c r="C140" s="65"/>
      <c r="D140" s="65"/>
      <c r="E140" s="65"/>
      <c r="F140" s="65"/>
      <c r="G140" s="65"/>
      <c r="H140" s="65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14.25" customHeight="1">
      <c r="A141" s="65"/>
      <c r="B141" s="65"/>
      <c r="C141" s="65"/>
      <c r="D141" s="65"/>
      <c r="E141" s="65"/>
      <c r="F141" s="65"/>
      <c r="G141" s="65"/>
      <c r="H141" s="65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14.25" customHeight="1">
      <c r="A142" s="65"/>
      <c r="B142" s="65"/>
      <c r="C142" s="65"/>
      <c r="D142" s="65"/>
      <c r="E142" s="65"/>
      <c r="F142" s="65"/>
      <c r="G142" s="65"/>
      <c r="H142" s="65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14.25" customHeight="1">
      <c r="A143" s="65"/>
      <c r="B143" s="65"/>
      <c r="C143" s="65"/>
      <c r="D143" s="65"/>
      <c r="E143" s="65"/>
      <c r="F143" s="65"/>
      <c r="G143" s="65"/>
      <c r="H143" s="65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14.25" customHeight="1">
      <c r="A144" s="65"/>
      <c r="B144" s="65"/>
      <c r="C144" s="65"/>
      <c r="D144" s="65"/>
      <c r="E144" s="65"/>
      <c r="F144" s="65"/>
      <c r="G144" s="65"/>
      <c r="H144" s="65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14.25" customHeight="1">
      <c r="A145" s="65"/>
      <c r="B145" s="65"/>
      <c r="C145" s="65"/>
      <c r="D145" s="65"/>
      <c r="E145" s="65"/>
      <c r="F145" s="65"/>
      <c r="G145" s="65"/>
      <c r="H145" s="65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14.25" customHeight="1">
      <c r="A146" s="65"/>
      <c r="B146" s="65"/>
      <c r="C146" s="65"/>
      <c r="D146" s="65"/>
      <c r="E146" s="65"/>
      <c r="F146" s="65"/>
      <c r="G146" s="65"/>
      <c r="H146" s="65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14.25" customHeight="1">
      <c r="A147" s="65"/>
      <c r="B147" s="65"/>
      <c r="C147" s="65"/>
      <c r="D147" s="65"/>
      <c r="E147" s="65"/>
      <c r="F147" s="65"/>
      <c r="G147" s="65"/>
      <c r="H147" s="65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14.25" customHeight="1">
      <c r="A148" s="65"/>
      <c r="B148" s="65"/>
      <c r="C148" s="65"/>
      <c r="D148" s="65"/>
      <c r="E148" s="65"/>
      <c r="F148" s="65"/>
      <c r="G148" s="65"/>
      <c r="H148" s="65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14.25" customHeight="1">
      <c r="A149" s="65"/>
      <c r="B149" s="65"/>
      <c r="C149" s="65"/>
      <c r="D149" s="65"/>
      <c r="E149" s="65"/>
      <c r="F149" s="65"/>
      <c r="G149" s="65"/>
      <c r="H149" s="65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14.25" customHeight="1">
      <c r="A150" s="65"/>
      <c r="B150" s="65"/>
      <c r="C150" s="65"/>
      <c r="D150" s="65"/>
      <c r="E150" s="65"/>
      <c r="F150" s="65"/>
      <c r="G150" s="65"/>
      <c r="H150" s="65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14.25" customHeight="1">
      <c r="A151" s="65"/>
      <c r="B151" s="65"/>
      <c r="C151" s="65"/>
      <c r="D151" s="65"/>
      <c r="E151" s="65"/>
      <c r="F151" s="65"/>
      <c r="G151" s="65"/>
      <c r="H151" s="65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14.25" customHeight="1">
      <c r="A152" s="65"/>
      <c r="B152" s="65"/>
      <c r="C152" s="65"/>
      <c r="D152" s="65"/>
      <c r="E152" s="65"/>
      <c r="F152" s="65"/>
      <c r="G152" s="65"/>
      <c r="H152" s="65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14.25" customHeight="1">
      <c r="A153" s="65"/>
      <c r="B153" s="65"/>
      <c r="C153" s="65"/>
      <c r="D153" s="65"/>
      <c r="E153" s="65"/>
      <c r="F153" s="65"/>
      <c r="G153" s="65"/>
      <c r="H153" s="65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t="14.25" customHeight="1">
      <c r="A154" s="65"/>
      <c r="B154" s="65"/>
      <c r="C154" s="65"/>
      <c r="D154" s="65"/>
      <c r="E154" s="65"/>
      <c r="F154" s="65"/>
      <c r="G154" s="65"/>
      <c r="H154" s="65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14.25" customHeight="1">
      <c r="A155" s="65"/>
      <c r="B155" s="65"/>
      <c r="C155" s="65"/>
      <c r="D155" s="65"/>
      <c r="E155" s="65"/>
      <c r="F155" s="65"/>
      <c r="G155" s="65"/>
      <c r="H155" s="65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14.25" customHeight="1">
      <c r="A156" s="65"/>
      <c r="B156" s="65"/>
      <c r="C156" s="65"/>
      <c r="D156" s="65"/>
      <c r="E156" s="65"/>
      <c r="F156" s="65"/>
      <c r="G156" s="65"/>
      <c r="H156" s="65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14.25" customHeight="1">
      <c r="A157" s="65"/>
      <c r="B157" s="65"/>
      <c r="C157" s="65"/>
      <c r="D157" s="65"/>
      <c r="E157" s="65"/>
      <c r="F157" s="65"/>
      <c r="G157" s="65"/>
      <c r="H157" s="65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14.25" customHeight="1">
      <c r="A158" s="65"/>
      <c r="B158" s="65"/>
      <c r="C158" s="65"/>
      <c r="D158" s="65"/>
      <c r="E158" s="65"/>
      <c r="F158" s="65"/>
      <c r="G158" s="65"/>
      <c r="H158" s="65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14.25" customHeight="1">
      <c r="A159" s="65"/>
      <c r="B159" s="65"/>
      <c r="C159" s="65"/>
      <c r="D159" s="65"/>
      <c r="E159" s="65"/>
      <c r="F159" s="65"/>
      <c r="G159" s="65"/>
      <c r="H159" s="65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14.25" customHeight="1">
      <c r="A160" s="65"/>
      <c r="B160" s="65"/>
      <c r="C160" s="65"/>
      <c r="D160" s="65"/>
      <c r="E160" s="65"/>
      <c r="F160" s="65"/>
      <c r="G160" s="65"/>
      <c r="H160" s="65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1:29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1:29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1:29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1: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1:29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1:29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1:29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1:29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1:29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1:29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1:29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1:29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1:29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1:2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1:29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1:29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1:29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1:29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1:29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1:29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1:29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29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1:29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1:2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1:29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1:29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1:29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1:29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1:29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1:29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1:29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1:29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1:29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1:2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1:29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1:29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1:29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1:29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1:29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1:29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1:29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1:29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1:29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1:2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1:29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1:29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1:29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1:29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1:29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1:29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1:29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1:29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1:29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1:2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29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29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29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29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29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29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29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29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29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1:29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1:29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1:29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1:29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1:29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1:29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1:29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1:29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1:2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1:29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1:29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1:29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1:29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1:29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1:29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1:29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1:29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1:29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1:2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1:29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1:29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1:29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1:29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1:29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1:29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1:29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1:29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1:29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1:2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1:29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1:29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1:29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1:29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1:29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1:29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1:29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1:29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1:29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1: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1:29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1:29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1:29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1:29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1:29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1:29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1:29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1:29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1:29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1:2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1:29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1:29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1:29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1:29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1:29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1:29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1:29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1:29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1:29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1:2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1:29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1:29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1:29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1:29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1:29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1:29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1:29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1:29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1:29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1:2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1:29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1:29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1:29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1:29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29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1:29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1:29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1:29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1:29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1:2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1:29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1:29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1:29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1:29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1:29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1:29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1:29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1:2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1:29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1:29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1:29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1:29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1:29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1:29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1:29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1:29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1:29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1:2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1:29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9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1:29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1:29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1:29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1:29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1:29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1:29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1:29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1:2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1:29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1:29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1:29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1:29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1:29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1:29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1:29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1:29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1:29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1:2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1:29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1:29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1:29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1:29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1:29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1:29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1:29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1:29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1:29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1: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1:29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1:29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1:29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1:29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1:29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1:29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1:29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1:29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1:29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1:2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1:29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1:29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1:29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1:29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1:29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1:29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1:29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1:29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1:29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1:2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1:29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1:29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1:29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1:29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1:29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1:29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1:29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1:29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1:29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1:2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1:29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1:29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1:29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1:29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1:29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1:29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1:29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1:29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1:29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1:2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1:29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1:29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1:29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1:29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1:29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1:29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1:29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1:29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1:29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1:2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1:29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1:29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1:29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1:29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1:29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1:29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1:29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1:29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1:29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1:2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1:29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1:29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1:29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1:29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1:29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1:29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1:29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1:29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1:29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1:2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1:29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1:29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1:29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1:29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1:29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1:29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1:29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1:29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1:29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1:2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1:29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1:29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1:29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1:29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1:29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1:29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1:29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1:29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1:29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1:2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1:29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1:29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1:29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1:29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1:29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1:29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1:29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1:29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1:29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1: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1:29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1:29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1:29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1:29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1:29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1:29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1:29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1:29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1:29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1:2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1:29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1:29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1:29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1:29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1:29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1:29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1:29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1:29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1:29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1:2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1:29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1:29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1:29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1:29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1:29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1:29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1:29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1:29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1:29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1:2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1:29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1:29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1:29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1:29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1:29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1:29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1:29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1:29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1:29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1:2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1:29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1:29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1:29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1:29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1:29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1:29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1:29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1:29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1:29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1:2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1:29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1:29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1:29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1:29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1:29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1:29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1:29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1:29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1:29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1:2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1:29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1:29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1:29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1:29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1:29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1:29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1:29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1:29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1:29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1:2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1:29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1:29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1:29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1:29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1:29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1:29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1:29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1:29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1:29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1:2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1:29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1:29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1:29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1:29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1:29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1:29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1:29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1:29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1:29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1:2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1:29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1:29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1:29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1:29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1:29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1:29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1:29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1:29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1:29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1: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1:29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1:29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1:29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1:29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1:29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1:29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1:29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1:29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1:29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1:2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1:29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1:29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1:29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1:29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1:29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1:29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1:29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1:29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1:29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1:2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1:29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1:29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1:29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1:29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1:29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1:29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1:29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1:29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1:29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1:2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1:29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1:29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1:29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1:29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1:29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1:29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1:29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1:29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1:29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1:2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1:29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1:29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1:29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1:29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1:29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1:29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1:29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1:29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1:29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1:2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1:29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1:29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1:29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1:29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1:29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1:29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1:29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1:29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1:29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1:2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1:29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1:29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1:29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1:29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1:29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1:29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1:29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1:29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1:29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1:2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1:29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1:29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1:29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1:29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1:29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1:29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1:29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1:29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1:29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1:2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1:29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1:29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1:29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1:29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1:29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1:29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1:29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1:29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1:29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1:2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1:29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1:29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1:29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1:29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1:29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1:29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1:29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1:29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1:29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1: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1:29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1:29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1:29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1:29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1:29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1:29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1:29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1:29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1:29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1:2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1:29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1:29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1:29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1:29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1:29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1:29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1:29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1:29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1:29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1:2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1:29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1:29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1:29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1:29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1:29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1:29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1:29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1:29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1:29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1:2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1:29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1:29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1:29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1:29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1:29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1:29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1:29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1:29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1:29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1:2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1:29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1:29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1:29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1:29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1:29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1:29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1:29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1:29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1:29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1:2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1:29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1:29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1:29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1:29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1:29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1:29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1:29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1:29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1:29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1:2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1:29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1:29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1:29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1:29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1:29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1:29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1:29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1:29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1:29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1:2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1:29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1:29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1:29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1:29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1:29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1:29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1:29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1:29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1:29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1:2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1:29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1:29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1:29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1:29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1:29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1:29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1:29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1:29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1:29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1:2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1:29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1:29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1:29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1:29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1:29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1:29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1:29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1:29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1:29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1: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1:29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1:29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1:29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1:29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1:29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1:29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1:29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1:29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1:29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1:2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1:29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1:29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1:29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1:29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1:29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1:29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1:29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1:29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1:29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1:2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1:29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1:29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1:29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1:29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1:29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1:29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1:29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1:29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1:29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1:2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1:29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1:29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1:29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1:29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1:29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1:29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1:29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1:29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1:29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1:2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1:29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1:29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1:29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1:29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1:29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1:29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1:29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1:29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1:29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1:2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1:29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1:29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1:29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1:29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1:29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1:29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1:29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1:29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1:29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1:2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1:29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1:29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1:29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1:29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1:29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1:29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1:29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1:29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1:29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1:2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1:29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1:29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1:29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1:29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1:29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1:29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1:29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1:29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1:29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Base de custos</vt:lpstr>
      <vt:lpstr>Vigil Diurno 12x36</vt:lpstr>
      <vt:lpstr>Vigil Noturno 12x36</vt:lpstr>
      <vt:lpstr>Supervisor Diurno 12x36</vt:lpstr>
      <vt:lpstr>Supervisor Noturno 12x36</vt:lpstr>
      <vt:lpstr>Técnico</vt:lpstr>
      <vt:lpstr>Engenheiro</vt:lpstr>
      <vt:lpstr>CFTV</vt:lpstr>
      <vt:lpstr>Alarmes</vt:lpstr>
      <vt:lpstr>Instalação</vt:lpstr>
      <vt:lpstr>Manutenção</vt:lpstr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Dell</cp:lastModifiedBy>
  <dcterms:created xsi:type="dcterms:W3CDTF">2020-08-27T12:24:32Z</dcterms:created>
  <dcterms:modified xsi:type="dcterms:W3CDTF">2022-05-04T13:00:40Z</dcterms:modified>
</cp:coreProperties>
</file>