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se Mod A" sheetId="1" r:id="rId4"/>
    <sheet state="visible" name="Base Mod B" sheetId="2" r:id="rId5"/>
    <sheet state="visible" name="Orçamento" sheetId="3" r:id="rId6"/>
    <sheet state="visible" name="Base de alimentos" sheetId="4" r:id="rId7"/>
    <sheet state="hidden" name="Cardápio" sheetId="5" r:id="rId8"/>
    <sheet state="visible" name="Custos Refeições" sheetId="6" r:id="rId9"/>
    <sheet state="visible" name="Custos mão de obra" sheetId="7" r:id="rId10"/>
    <sheet state="visible" name="Resumo Custos mão de obra" sheetId="8" r:id="rId11"/>
    <sheet state="visible" name="Resumo" sheetId="9" r:id="rId12"/>
    <sheet state="visible" name="Porcentagens" sheetId="10" r:id="rId13"/>
  </sheets>
  <definedNames/>
  <calcPr/>
  <extLst>
    <ext uri="GoogleSheetsCustomDataVersion1">
      <go:sheetsCustomData xmlns:go="http://customooxmlschemas.google.com/" r:id="rId14" roundtripDataSignature="AMtx7mitcYVc2UBlrY1B3Ue2jNvwybaBB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0">
      <text>
        <t xml:space="preserve">======
ID#AAAALGz5bOg
x    (2021-01-18 13:13:35)
Edital de 2018: 50g
Edital de 2019: 60g</t>
      </text>
    </comment>
    <comment authorId="0" ref="C31">
      <text>
        <t xml:space="preserve">======
ID#AAAALGz5bOc
x    (2021-01-18 13:13:35)
Edital de 2018: 50g
Edital de 2019: 60g</t>
      </text>
    </comment>
  </commentList>
  <extLst>
    <ext uri="GoogleSheetsCustomDataVersion1">
      <go:sheetsCustomData xmlns:go="http://customooxmlschemas.google.com/" r:id="rId1" roundtripDataSignature="AMtx7mg8+m5uIwidK84BW9auV41Zijfthg=="/>
    </ext>
  </extLst>
</comments>
</file>

<file path=xl/sharedStrings.xml><?xml version="1.0" encoding="utf-8"?>
<sst xmlns="http://schemas.openxmlformats.org/spreadsheetml/2006/main" count="1499" uniqueCount="344">
  <si>
    <r>
      <rPr>
        <rFont val="Calibri"/>
        <color theme="1"/>
        <sz val="11.0"/>
      </rPr>
      <t xml:space="preserve">Essa aba tem como objetivo registrar todos os preços obtidos nas fontes para pesquisa de preço e encontrar os valores válidos. Para isso, conforme estabelecidas no Decreto nº 39.453 e na Portaria nº 514, a planilha está automatizada para:
I - calcular a MEDIANA de todos os preços;
II - identificação valores exorbitantes e inexequíveis (aqueles 50% superiores ou inferiores a mediana);
III - calcular mínimo, mediana, média e máximo dos valores considerados válidos.
</t>
    </r>
    <r>
      <rPr>
        <rFont val="Calibri"/>
        <b/>
        <color theme="1"/>
        <sz val="11.0"/>
      </rPr>
      <t>INSTRUÇÕES:</t>
    </r>
    <r>
      <rPr>
        <rFont val="Calibri"/>
        <color theme="1"/>
        <sz val="11.0"/>
      </rPr>
      <t xml:space="preserve">
1) Preencha apenas as células em BRANCO com o Nome do Fornecedor/Fonte, a Descrição do objeto (Fornecedor) e o preço do objeto.</t>
    </r>
  </si>
  <si>
    <t>Modalidade A: Prestação de Serviços de Nutrição e Alimentação – Refeições Elaboradas nas Dependências do Contratante e Transportadas para as Unidades Receptoras</t>
  </si>
  <si>
    <t>Desjejum</t>
  </si>
  <si>
    <t>Fornecedor 1</t>
  </si>
  <si>
    <t>Fornecedor 2</t>
  </si>
  <si>
    <t>Fornecedor 3</t>
  </si>
  <si>
    <t>Fornecedor 4</t>
  </si>
  <si>
    <t>Fornecedor 5</t>
  </si>
  <si>
    <t>Fornecedor 6</t>
  </si>
  <si>
    <t>Fornecedor 7</t>
  </si>
  <si>
    <t>Fornecedor 8</t>
  </si>
  <si>
    <t>Fornecedor 9</t>
  </si>
  <si>
    <t>Fornecedor 10</t>
  </si>
  <si>
    <t>I - Mediana</t>
  </si>
  <si>
    <t>II - Outliers (50% menor da mediana)</t>
  </si>
  <si>
    <t>II - Outliers (50% maior mediana)</t>
  </si>
  <si>
    <t>Nome do Fornecedor/Fonte</t>
  </si>
  <si>
    <t>Gran Nutriz - Pregão Eletrônico nº 32/2018 - SSPDF</t>
  </si>
  <si>
    <t>Vogue - Pregão Eletrônico nº 32/2018 - SSPDF</t>
  </si>
  <si>
    <t>Pregão: 236/2021
UASG: 943001
Homologação: 02 de março de 2022</t>
  </si>
  <si>
    <t>Descrição do objeto (Fornecedor)</t>
  </si>
  <si>
    <t>Lote 02 - Fornecimento de alimentação preparada, preparadas na cozinha do CIR, destinadas aos internos no CIR e PDFI</t>
  </si>
  <si>
    <t>Grupo 1 - Fornecimento de alimentação preparada na cozinha do CDP, destinadas aos internos do CDP e PDFII</t>
  </si>
  <si>
    <t>CAFÉ DA MANHÃ - Item I (Serviço de alimentação diária, na forma de refeição pronta (café da manhã, almoço, suco, sobremesa 
lanche, Jantar e ceia), para recluso, servida em recipiente individual descartável e para o servidor no 
sistema selfservice/granel, com a instalação de cozinha industrial nas dependências da unidade prisional 
INSTITUTO PENAL FEMININO AURI MOURA COSTA - IPF e o fornecimento de equipamentos em 
comodato e de material de consumo pelo período de 12 (doze) meses.
)</t>
  </si>
  <si>
    <t>CAFÉ DA MANHÃ - Item II (Serviço de alimentação diária, na forma de refeição pronta (café da manhã, almoço, suco, sobremesa 
lanche, Jantar e ceia), para recluso servida em recipiente individual descartável e, para o servidor no 
sistema selfservice/granel com a instalação de cozinha industrial nas dependências da unidade prisional 
INSTITUTO PENAL PROF. OLAVO OLIVEIRA II - IPPOO II e o fornecimento de equipamentos em 
comodato e de material de consumo pelo período de 12 (doze) meses.
)</t>
  </si>
  <si>
    <t>Quantidade total de refeições por dia</t>
  </si>
  <si>
    <t>Análise de valores válidos</t>
  </si>
  <si>
    <t>Limite Inferior (Mín)</t>
  </si>
  <si>
    <t>Mediana dos valores válidos</t>
  </si>
  <si>
    <t>Média dos valores válidos</t>
  </si>
  <si>
    <t>Limite Superior (Máx)</t>
  </si>
  <si>
    <t>Almoço</t>
  </si>
  <si>
    <t>ALMOÇO + SUCO - Item I</t>
  </si>
  <si>
    <t>ALMOÇO + SUCO - Item II</t>
  </si>
  <si>
    <t>Jantar</t>
  </si>
  <si>
    <t>JANTAR - Item I</t>
  </si>
  <si>
    <t>JANTAR - Item II</t>
  </si>
  <si>
    <t>Lanche noturno</t>
  </si>
  <si>
    <t>CEIA - Item I</t>
  </si>
  <si>
    <t>CEIA - Item II</t>
  </si>
  <si>
    <r>
      <rPr>
        <rFont val="Calibri"/>
        <color theme="1"/>
        <sz val="11.0"/>
      </rPr>
      <t xml:space="preserve">Essa aba tem como objetivo registrar todos os preços obtidos nas fontes para pesquisa de preço e encontrar os valores válidos. Para isso, conforme estabelecidas no Decreto nº 39.453 e na Portaria nº 514, a planilha está automatizada para:
I - calcular a MEDIANA de todos os preços;
II - identificação valores exorbitantes e inexequíveis (aqueles 50% superiores ou inferiores a mediana);
III - calcular mínimo, mediana, média e máximo dos valores considerados válidos.
</t>
    </r>
    <r>
      <rPr>
        <rFont val="Calibri"/>
        <b/>
        <color theme="1"/>
        <sz val="11.0"/>
      </rPr>
      <t>INSTRUÇÕES:</t>
    </r>
    <r>
      <rPr>
        <rFont val="Calibri"/>
        <color theme="1"/>
        <sz val="11.0"/>
      </rPr>
      <t xml:space="preserve">
1) Preencha apenas as células em BRANCO com o Nome do Fornecedor/Fonte, a Descrição do objeto (Fornecedor) e o preço do objeto.</t>
    </r>
  </si>
  <si>
    <t>Modalidade B: Prestação de Serviços de Nutrição e Alimentação – Refeições Elaboradas nas Dependências da Contratada e Transportadas para as Unidades Receptoras</t>
  </si>
  <si>
    <t>Vogue - Pregão Eletrôni nº 23/2019 - SSPDF</t>
  </si>
  <si>
    <t>Pregão: 237/2021
UASG: 943001
Homologação: 07 de outubro de 2021</t>
  </si>
  <si>
    <t>Prestação de serviço contínuo, comum, de preparação e fornecimento de alimentações diárias para cada pessoa privada de liberadade recolhida ao Sistema Penitenciário do DF, no CPP</t>
  </si>
  <si>
    <t>Prestação de serviço contínuo, comum, de preparação e fornecimento de alimentações diárias para cada pessoa privada de liberadade recolhida ao Sistema Penitenciário do DF, no PFDF</t>
  </si>
  <si>
    <t>CAFÉ DA MANHÃ - Item I (Serviço de FORNECIMENTO DIÁRIO DE ALIMENTAÇÃO, na forma de refeição pronta (café da 
manhã, almoço, suco, sobremesa lanche, Jantar e ceia), destinada à comunidade carcerária, servida 
em recipiente individual descartável e, para o servidor público, servida no sistema selfservice/granel, 
com o provimento de equipamentos em comodato e de material de consumo para unidades prisionais, 
Centro de Execução Penal e integração Social, Casa de Detenção Provisória, Unidade Prisional Irmã 
Imelda Lima Pontes do Sistema Penitenciário do Estado do Ceará. Pelo período de 12 (doze) meses. 
COMPRASNET: UNIDADE = SERVIÇO.)</t>
  </si>
  <si>
    <t>Orçamento</t>
  </si>
  <si>
    <t>Previsão estimada de refeições</t>
  </si>
  <si>
    <t>Quantitativo estimado por modalidade</t>
  </si>
  <si>
    <t>Tipo de Modalidade</t>
  </si>
  <si>
    <t>Unidade Prisional</t>
  </si>
  <si>
    <t>Tipo de refeição</t>
  </si>
  <si>
    <t>Quantitativo de Dietas por Dia</t>
  </si>
  <si>
    <t>Quantitativo de Dietas por Mês</t>
  </si>
  <si>
    <t>Modalidade A</t>
  </si>
  <si>
    <t>Centro de Detenção Provisória (CDP) e na Penitenciária do Distrito Federal II (PDF II)</t>
  </si>
  <si>
    <t>Centro de Internamento e
Reeducação (CIR) e da Penitenciária do Distrito Federal I (PDF I)</t>
  </si>
  <si>
    <t>Modalidade B</t>
  </si>
  <si>
    <t>Centro de Progressão Penitenciária - CPP</t>
  </si>
  <si>
    <t>Penitenciária Feminina do Distrito Federal – PFDF</t>
  </si>
  <si>
    <t>Quantidade estimada mensal</t>
  </si>
  <si>
    <t>Valor unitário (R$)</t>
  </si>
  <si>
    <t>Prazo contratual (meses)</t>
  </si>
  <si>
    <t>Total (R$)</t>
  </si>
  <si>
    <t>TOTAL</t>
  </si>
  <si>
    <t xml:space="preserve"> </t>
  </si>
  <si>
    <t>Café da manhã e Lanche noturno</t>
  </si>
  <si>
    <t>Achocolatado - O TR especifica embalagem de 200ml</t>
  </si>
  <si>
    <t>NFe - Painel de Mapa de Preços do DF</t>
  </si>
  <si>
    <t xml:space="preserve">ATACADÃO </t>
  </si>
  <si>
    <t>ACHOCOLATADO DIVERSAS MARCAS</t>
  </si>
  <si>
    <t>Achocolatado, acondicionado em emabalagem cartonada, caixa tipo Tetra Park, com conteúdo de 200 ml</t>
  </si>
  <si>
    <t>Preço</t>
  </si>
  <si>
    <t>Quantidade total de mililitros</t>
  </si>
  <si>
    <t>Achocolatado - valor por ml</t>
  </si>
  <si>
    <t>Suco de caixinha  -O TR especifica embalagem de 200ml</t>
  </si>
  <si>
    <t xml:space="preserve">ATACADÃO DIA A DIA </t>
  </si>
  <si>
    <t>Carrefour</t>
  </si>
  <si>
    <t>SUCO DIVERSOS SABORES E MARCAS</t>
  </si>
  <si>
    <t>Suco de caixinha - valor por ml</t>
  </si>
  <si>
    <t>Pão</t>
  </si>
  <si>
    <t>PÃO PARA CACHORRO QUENTE</t>
  </si>
  <si>
    <t>PÃO HOT DOG - PULLMAN (MÍNIMO 1 PACOTE)</t>
  </si>
  <si>
    <t>Quantidade total de gramas</t>
  </si>
  <si>
    <t>Pão francês ou careca- valor por g</t>
  </si>
  <si>
    <t>Pão com sabor (calabresa, beterraba, cenoura, batata, queijo, dentre outros)</t>
  </si>
  <si>
    <t>PÃO DE BATATA</t>
  </si>
  <si>
    <t>PÃO DE QUEIJO</t>
  </si>
  <si>
    <t>Pão de Queijo</t>
  </si>
  <si>
    <t>Pão de queijo -  valor por g</t>
  </si>
  <si>
    <t>Manteiga ou margarina cremosa vegetal com sal</t>
  </si>
  <si>
    <t xml:space="preserve">Margarina Delicia 1kg com sal </t>
  </si>
  <si>
    <t>MARGARINA MARCAS DIVERSAS</t>
  </si>
  <si>
    <t>Margarina - 1 kg</t>
  </si>
  <si>
    <t>Margarina cremosa vegetal com sal - valor por g</t>
  </si>
  <si>
    <t>Fatia de frios (queijo tipo mussarela, presunto, apresuntado ou mortadela)</t>
  </si>
  <si>
    <t xml:space="preserve">PRESUNTO MAGRO COZIDO </t>
  </si>
  <si>
    <t>Presunto Cozido</t>
  </si>
  <si>
    <t>Fatia de frios (queijo tipo mussarela, presunto, apresuntado ou mortadela) - valor por g</t>
  </si>
  <si>
    <t>Biscoito doce ou salgado (água e sal, integral e maisena)</t>
  </si>
  <si>
    <t>Atacadão</t>
  </si>
  <si>
    <t xml:space="preserve">BISCOITO DOCE </t>
  </si>
  <si>
    <t>BISCOITO DOCE</t>
  </si>
  <si>
    <t>Biscoito doce (maisena) - valor por g</t>
  </si>
  <si>
    <t>Frutas</t>
  </si>
  <si>
    <t>CEASA DF</t>
  </si>
  <si>
    <t>MELÃO AMARELO</t>
  </si>
  <si>
    <t>MELÃO</t>
  </si>
  <si>
    <t>Melão Amarelo</t>
  </si>
  <si>
    <t>Melão - valor por g</t>
  </si>
  <si>
    <t>Almoço e Jantar</t>
  </si>
  <si>
    <t>Arroz</t>
  </si>
  <si>
    <t>Comper</t>
  </si>
  <si>
    <t>ARROZ TIPO 1 DIVERSAS MARCAS</t>
  </si>
  <si>
    <t>Arroz Tipo 1 Diversas Marcas</t>
  </si>
  <si>
    <t>Arroz (polido, longo tipo 1) - valor por g</t>
  </si>
  <si>
    <t>Feijão</t>
  </si>
  <si>
    <t>ATACADÃO SP</t>
  </si>
  <si>
    <t>FEIJÃO DIVERSOS TIPO 1</t>
  </si>
  <si>
    <t>FEIJÃO CARIOCA TIPO 1 - MÁXIMO (MÍNIMO 10 PACOTES)</t>
  </si>
  <si>
    <t>Feijão Diversos Tipo 1</t>
  </si>
  <si>
    <t>Feijão (carioca tipo 1, grupo 1 anão/fraldinho/preto tipo 1) - valor por g</t>
  </si>
  <si>
    <t>Carne bovina</t>
  </si>
  <si>
    <t>Acem</t>
  </si>
  <si>
    <t>Acém Bovino Pedaço</t>
  </si>
  <si>
    <t>Acém Bovino Peça</t>
  </si>
  <si>
    <t>Carne bovina (acem) - valor da g</t>
  </si>
  <si>
    <t>Aves</t>
  </si>
  <si>
    <t>COXA E SOBRECOXA DE FRANGO</t>
  </si>
  <si>
    <t>Coxa e Sobrecoxa</t>
  </si>
  <si>
    <t>Aves (coxa e sobrecoxa) - valor por g</t>
  </si>
  <si>
    <t>Peixe</t>
  </si>
  <si>
    <t>FILÉ DE TILAPIA</t>
  </si>
  <si>
    <t>Filé de Tilápia</t>
  </si>
  <si>
    <t>Peixe (tilápia) - valor por g</t>
  </si>
  <si>
    <t>Suína</t>
  </si>
  <si>
    <t>PERNIL SUÍNO</t>
  </si>
  <si>
    <t>Pernil Suíno</t>
  </si>
  <si>
    <t>Suína (pernil) - valor por g</t>
  </si>
  <si>
    <t>Lingüiça</t>
  </si>
  <si>
    <t>LINGUIÇA DE FRANGO</t>
  </si>
  <si>
    <t>Linguiça de Frango</t>
  </si>
  <si>
    <t>Linguiça (calabresa ou de frango) - valor por g</t>
  </si>
  <si>
    <t>Ovo</t>
  </si>
  <si>
    <t>CEASA-DF</t>
  </si>
  <si>
    <t xml:space="preserve">BANDEJA DE OVOS </t>
  </si>
  <si>
    <t>DÚZIA DE OVOS</t>
  </si>
  <si>
    <t>Ovos de galinha branco médio - Caixa 30 dzs</t>
  </si>
  <si>
    <t>Ovos de Galinha</t>
  </si>
  <si>
    <t>Quantidade total de unidades</t>
  </si>
  <si>
    <t>Ovo - valor de 1 unid</t>
  </si>
  <si>
    <t>Guarnição</t>
  </si>
  <si>
    <t>BATATA ESPECIAL</t>
  </si>
  <si>
    <t>BATATA LISA ESPECIAL/EXTRA - SACO 50 kg</t>
  </si>
  <si>
    <t>Guarnição (batata) - valor por g</t>
  </si>
  <si>
    <t>Semana 1 e 3</t>
  </si>
  <si>
    <t>Semana 2 e 4</t>
  </si>
  <si>
    <t>Quantidade de dias por mês</t>
  </si>
  <si>
    <t>Fonte: Calendário gregoriano</t>
  </si>
  <si>
    <t>O número de dias por ano, considerando 1 ano bissexto a cada 4 anos, dividido pela quantidade de meses do ano</t>
  </si>
  <si>
    <t>Quantidade por refeição</t>
  </si>
  <si>
    <t>Domingo</t>
  </si>
  <si>
    <t>Segunda</t>
  </si>
  <si>
    <t>Terça</t>
  </si>
  <si>
    <t>Quarta</t>
  </si>
  <si>
    <t>Quinta</t>
  </si>
  <si>
    <t>Sexta</t>
  </si>
  <si>
    <t>Sábado</t>
  </si>
  <si>
    <t>Dia 29</t>
  </si>
  <si>
    <t>Dia 30</t>
  </si>
  <si>
    <t>Qtd mensal</t>
  </si>
  <si>
    <t>Frequência no mês</t>
  </si>
  <si>
    <t>Achocolatado, acondicionado em embalagem cartonada, caixa tipo Tetra Pack</t>
  </si>
  <si>
    <t>Pão francês ou pão careca</t>
  </si>
  <si>
    <t>BEC-SP</t>
  </si>
  <si>
    <t>Conversão</t>
  </si>
  <si>
    <t>GDF</t>
  </si>
  <si>
    <t>Item</t>
  </si>
  <si>
    <t>Preparo</t>
  </si>
  <si>
    <t>Refeição</t>
  </si>
  <si>
    <t>Arroz (polido, longo tipo 1)</t>
  </si>
  <si>
    <t>Feijão (carioca tipo 1, grupo 1 anão/fraldinho/preto tipo 1)</t>
  </si>
  <si>
    <t>Guarnição - Verdura, Legumes, Farofa, Macarrão</t>
  </si>
  <si>
    <t>Guarnição (batata)</t>
  </si>
  <si>
    <t>Bovina (acém, paleta, contraﬁlé, músculo, patinho, coxão duro, coxão mole, alcatra, fraldinha e cupim)</t>
  </si>
  <si>
    <t>-</t>
  </si>
  <si>
    <t>Carne bovina (acem)</t>
  </si>
  <si>
    <t>Aves (coxa, sobrecoxa, asa, coxinha da asa e peito de frango)</t>
  </si>
  <si>
    <t>Aves (cox e sobrecoxa)</t>
  </si>
  <si>
    <t>Peixes (com poucas ou sem espinhas)</t>
  </si>
  <si>
    <t>Peixe (tilápia)</t>
  </si>
  <si>
    <t>Suína (carré, lombo, pernil, costela e picanha)</t>
  </si>
  <si>
    <t>Suína (pernil)</t>
  </si>
  <si>
    <t>Linguiça (calabresa ou de frango)</t>
  </si>
  <si>
    <t>Ovos</t>
  </si>
  <si>
    <t>Néctar, néctar misto, refresco ou bebida de fruta, de sabores variados, acondicionado em embalagem cartonada, caixa tipo Tetra Pack (10 a 50% de polpa de fruta)</t>
  </si>
  <si>
    <t>A) Pão francês, pão careca ou pão doce</t>
  </si>
  <si>
    <t>A) Fatia de frios (queijo tipo mussarela, presunto, apresuntado ou mortadela)</t>
  </si>
  <si>
    <t>B) Pão com sabor (calabresa, beterraba, cenoura, batata, queijo, dentre outros)</t>
  </si>
  <si>
    <t>C) Biscoito doce ou salgado (água e sal, integral e maisena)</t>
  </si>
  <si>
    <t>Fruta (maçã, pêra, banana, mamão papaya, mamão formosa e melão)</t>
  </si>
  <si>
    <t>Desjejum (considerando menor valor)</t>
  </si>
  <si>
    <t>Descrição do alimento</t>
  </si>
  <si>
    <t>Unidade</t>
  </si>
  <si>
    <t>Valor unitário</t>
  </si>
  <si>
    <t>Frequência na mês</t>
  </si>
  <si>
    <t>Quantidade por mês</t>
  </si>
  <si>
    <t>Valor mensal</t>
  </si>
  <si>
    <t>Valor de 1  refeição</t>
  </si>
  <si>
    <t>Valor do GDF  (Mod. C - CPP (2384 presos)</t>
  </si>
  <si>
    <t>Diferença</t>
  </si>
  <si>
    <t>Valor do GDF  (Mod. C - PFDF (916 presos)</t>
  </si>
  <si>
    <t>Mililitro</t>
  </si>
  <si>
    <t>Gramas</t>
  </si>
  <si>
    <t>Total Mensal</t>
  </si>
  <si>
    <t>Total</t>
  </si>
  <si>
    <t>Custo unitário (valor mensal/30,4375 dias)</t>
  </si>
  <si>
    <t>Almoço (considerando menor valor)</t>
  </si>
  <si>
    <t>Feijão - 60% de grãos (90g) e 40% de caldo (60g)</t>
  </si>
  <si>
    <t>150g (2 unid)</t>
  </si>
  <si>
    <t>Jantar (considerando menor valor)</t>
  </si>
  <si>
    <t>Lanche noturno (considerando menor valor)</t>
  </si>
  <si>
    <t>Maçã</t>
  </si>
  <si>
    <t>Pêra</t>
  </si>
  <si>
    <t>Banana</t>
  </si>
  <si>
    <t>Mamão papaya (metade)</t>
  </si>
  <si>
    <t>Mamão formosa (fatia)</t>
  </si>
  <si>
    <t>Melão (fatia)</t>
  </si>
  <si>
    <t>Custo de pessoal</t>
  </si>
  <si>
    <t>Obrigações da contratada:</t>
  </si>
  <si>
    <t>Salários</t>
  </si>
  <si>
    <t>Encargos sociais</t>
  </si>
  <si>
    <t>Seguros</t>
  </si>
  <si>
    <t>Taxas</t>
  </si>
  <si>
    <t>Tributos</t>
  </si>
  <si>
    <t>Uniforme</t>
  </si>
  <si>
    <t>Seguro contra risco de acidentes de trabalho</t>
  </si>
  <si>
    <t>Exame de saúde</t>
  </si>
  <si>
    <t>Parâmetros</t>
  </si>
  <si>
    <t>www.salario.com.br</t>
  </si>
  <si>
    <t>Convenção coletiva de trabalho</t>
  </si>
  <si>
    <t>SINDHOBAR 2020/2022</t>
  </si>
  <si>
    <t>Itens</t>
  </si>
  <si>
    <t>Cozinheiro(a)</t>
  </si>
  <si>
    <t>Açougueiro(a)</t>
  </si>
  <si>
    <t>Caldeireiro(a)</t>
  </si>
  <si>
    <t>Técnico de nutrição</t>
  </si>
  <si>
    <t>Padeiro(a)</t>
  </si>
  <si>
    <t>Nutricionista</t>
  </si>
  <si>
    <t>Estoquista</t>
  </si>
  <si>
    <t>Motoristas</t>
  </si>
  <si>
    <t>Administradores</t>
  </si>
  <si>
    <t>Auxiliar de cozinha</t>
  </si>
  <si>
    <t>1. Remuneração</t>
  </si>
  <si>
    <t>1.1 Salário</t>
  </si>
  <si>
    <t>1.2 13% salário (8,33%)</t>
  </si>
  <si>
    <t>1.3 1/3 de férias (2,78%)</t>
  </si>
  <si>
    <t>2. Encargos sociais</t>
  </si>
  <si>
    <t>2.1. INSS Patronal (20%)</t>
  </si>
  <si>
    <t>2.2. FGTS (8%)</t>
  </si>
  <si>
    <t>2.3 Outras entidades (5,8%)</t>
  </si>
  <si>
    <t>2.4. GIIL -RAT (3%)</t>
  </si>
  <si>
    <t>3. Benefícios</t>
  </si>
  <si>
    <t>3.1. Auxílio Transporte</t>
  </si>
  <si>
    <t>3.2. Seguro de vida e de acidentes</t>
  </si>
  <si>
    <t>4. Custo rescisório</t>
  </si>
  <si>
    <t>4.1 Multa do FGTS</t>
  </si>
  <si>
    <t>Resumo Quadro de pessoal</t>
  </si>
  <si>
    <t>Descrição</t>
  </si>
  <si>
    <t>Qtd Mín</t>
  </si>
  <si>
    <t>Valor Unitário (R$)</t>
  </si>
  <si>
    <t>Modalidade C</t>
  </si>
  <si>
    <t>Qtd</t>
  </si>
  <si>
    <t>Valor Total (R$)</t>
  </si>
  <si>
    <t>Cozinheiro</t>
  </si>
  <si>
    <t>Açougueiro</t>
  </si>
  <si>
    <t>Caldereiro</t>
  </si>
  <si>
    <t>Técnico em nutirção</t>
  </si>
  <si>
    <t>Padeiro</t>
  </si>
  <si>
    <t>Motorista (somente B e C)</t>
  </si>
  <si>
    <t>Auxiliares de cozinha</t>
  </si>
  <si>
    <t>Percentuais - Modalidade A</t>
  </si>
  <si>
    <t>Rateio da Mão de obra</t>
  </si>
  <si>
    <t>Recipientes e descartáveis</t>
  </si>
  <si>
    <t>Produtos de higiene</t>
  </si>
  <si>
    <t>Equipamentos/utensílios</t>
  </si>
  <si>
    <t>Gás</t>
  </si>
  <si>
    <t>Controles de segurança alimentar</t>
  </si>
  <si>
    <t>Logistica</t>
  </si>
  <si>
    <t>Qtd total de refeições ao mês</t>
  </si>
  <si>
    <t>Percentuais - Modalidade B</t>
  </si>
  <si>
    <t>Água/esgoto/energia/gás/instalações</t>
  </si>
  <si>
    <t>Valor unitário da refeição (R$)</t>
  </si>
  <si>
    <t>Valor do pessoal por refeição (R$)</t>
  </si>
  <si>
    <t>Valor dos recipientes e descartáveis por refeição (R$)</t>
  </si>
  <si>
    <t>Valor dos produtos de higiene  por refeição (R$)</t>
  </si>
  <si>
    <t>Valor dos equipamentos/infraestrutura por refeição (R$)</t>
  </si>
  <si>
    <t>Valor de água/esgoto/energia/gás por refeição (R$)</t>
  </si>
  <si>
    <t>Valor dos controles de segurança alimentar por refeição (R$)</t>
  </si>
  <si>
    <t>Valor da logística  por refeição(R$)</t>
  </si>
  <si>
    <t>Soma de todos os insumos (R$)</t>
  </si>
  <si>
    <t>Valor unitário do serviço com BDI (24,23%) (R$)</t>
  </si>
  <si>
    <t>Valor da nossa pesquisa ATACADO (considerando percentuais)</t>
  </si>
  <si>
    <t>Valores praticados pelo GDF - CIR e PDFI (7993 presos)</t>
  </si>
  <si>
    <t>%</t>
  </si>
  <si>
    <t>Valores praticados pelo GDF - CDP e PDFII (10044 presos)</t>
  </si>
  <si>
    <t>Total mês</t>
  </si>
  <si>
    <t>Total ano</t>
  </si>
  <si>
    <t>Total 3 anos</t>
  </si>
  <si>
    <t>Valores praticados pelo GDF - CPP</t>
  </si>
  <si>
    <t>Valores praticados pelo GDF - PFDF</t>
  </si>
  <si>
    <t xml:space="preserve">Valores - Edital </t>
  </si>
  <si>
    <t>Cálculo dos percentuais</t>
  </si>
  <si>
    <t>Desjejum (R$)</t>
  </si>
  <si>
    <t>Almoço (R$)</t>
  </si>
  <si>
    <t>Lanche da Tarde (R$)</t>
  </si>
  <si>
    <t>Jantar (R$)</t>
  </si>
  <si>
    <t>Lanche Noturno (R$)</t>
  </si>
  <si>
    <t>Alomoço (R$)</t>
  </si>
  <si>
    <t>Governo do Estado de Minas Gerais - Diretoria de Nutrição - SEI/GOVMG 19092958 - 04/09/2020 - Valor para modalidade C</t>
  </si>
  <si>
    <t>Matéria Prima</t>
  </si>
  <si>
    <t>Alimentar</t>
  </si>
  <si>
    <t>Descartáveis Individuais</t>
  </si>
  <si>
    <t>Descartáveis para Preparo</t>
  </si>
  <si>
    <t>Materiais de Limpeza</t>
  </si>
  <si>
    <t>Mão de Obra</t>
  </si>
  <si>
    <t>Despesas Diversas</t>
  </si>
  <si>
    <t>Área Física</t>
  </si>
  <si>
    <t>Controle Integrado de Pragas</t>
  </si>
  <si>
    <t>Equipamentos</t>
  </si>
  <si>
    <t>Utensílios</t>
  </si>
  <si>
    <t>Água e Esgoto</t>
  </si>
  <si>
    <t>Energia</t>
  </si>
  <si>
    <t>Análise Microbiológica dos Alimentos</t>
  </si>
  <si>
    <t>Transporte</t>
  </si>
  <si>
    <t>Caderno Alimentação de Presos - BEC/SP - Janeiro/2019 - Modalidade A (feita na Contratada transportada para Contratante)</t>
  </si>
  <si>
    <t>Análise de potabilidade da água</t>
  </si>
  <si>
    <t>Caderno Alimentação Fundação CASA - BEC/SP - Nov/2019 - Serviço A e B</t>
  </si>
  <si>
    <t>Caderno Alimentação Fundação CASA - BEC/SP - Nov/2019 - Serviço C</t>
  </si>
  <si>
    <t>Área Física - Manutenção de instalações</t>
  </si>
  <si>
    <t>Média das porcentagens</t>
  </si>
  <si>
    <t>Lanche da Tarde</t>
  </si>
  <si>
    <t>Lanche Noturno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</si>
</sst>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_-&quot;R$&quot;\ * #,##0.0000_-;\-&quot;R$&quot;\ * #,##0.0000_-;_-&quot;R$&quot;\ * &quot;-&quot;??_-;_-@"/>
    <numFmt numFmtId="167" formatCode="_-&quot;R$&quot;\ * #,##0.000_-;\-&quot;R$&quot;\ * #,##0.000_-;_-&quot;R$&quot;\ * &quot;-&quot;??_-;_-@"/>
    <numFmt numFmtId="168" formatCode="0.0000"/>
    <numFmt numFmtId="169" formatCode="#,##0.00_ ;\-#,##0.00\ "/>
    <numFmt numFmtId="170" formatCode="[$R$ -416]#,##0.00"/>
    <numFmt numFmtId="171" formatCode="0.000%"/>
  </numFmts>
  <fonts count="35">
    <font>
      <sz val="11.0"/>
      <color theme="1"/>
      <name val="Calibri"/>
      <scheme val="minor"/>
    </font>
    <font>
      <sz val="11.0"/>
      <color theme="1"/>
      <name val="Calibri"/>
    </font>
    <font>
      <b/>
      <sz val="15.0"/>
      <color theme="1"/>
      <name val="Calibri"/>
    </font>
    <font/>
    <font>
      <b/>
      <sz val="11.0"/>
      <color theme="1"/>
      <name val="Calibri"/>
    </font>
    <font>
      <b/>
      <sz val="11.0"/>
      <color rgb="FFF2F2F2"/>
      <name val="Calibri"/>
    </font>
    <font>
      <sz val="8.0"/>
      <color theme="1"/>
      <name val="Calibri"/>
    </font>
    <font>
      <sz val="10.0"/>
      <color rgb="FF000000"/>
      <name val="Calibri"/>
    </font>
    <font>
      <b/>
      <sz val="11.0"/>
      <color theme="0"/>
      <name val="Calibri"/>
    </font>
    <font>
      <sz val="9.0"/>
      <color theme="1"/>
      <name val="Calibri"/>
    </font>
    <font>
      <b/>
      <sz val="21.0"/>
      <color theme="1"/>
      <name val="Calibri"/>
    </font>
    <font>
      <b/>
      <sz val="10.0"/>
      <color theme="0"/>
      <name val="Open Sans"/>
    </font>
    <font>
      <sz val="10.0"/>
      <color theme="1"/>
      <name val="Open Sans"/>
    </font>
    <font>
      <b/>
      <sz val="10.0"/>
      <color theme="1"/>
      <name val="Open Sans"/>
    </font>
    <font>
      <sz val="21.0"/>
      <color theme="1"/>
      <name val="Calibri"/>
    </font>
    <font>
      <b/>
      <sz val="10.0"/>
      <color theme="0"/>
      <name val="Calibri"/>
    </font>
    <font>
      <sz val="10.0"/>
      <color theme="1"/>
      <name val="Calibri"/>
    </font>
    <font>
      <sz val="9.0"/>
      <color theme="1"/>
      <name val="Arial"/>
    </font>
    <font>
      <sz val="9.0"/>
      <color theme="1"/>
      <name val="Open Sans"/>
    </font>
    <font>
      <b/>
      <sz val="9.0"/>
      <color theme="0"/>
      <name val="Open Sans"/>
    </font>
    <font>
      <b/>
      <sz val="3.0"/>
      <color theme="1"/>
      <name val="Calibri"/>
    </font>
    <font>
      <sz val="3.0"/>
      <color rgb="FF000000"/>
      <name val="Calibri"/>
    </font>
    <font>
      <b/>
      <sz val="8.0"/>
      <color theme="1"/>
      <name val="Calibri"/>
    </font>
    <font>
      <b/>
      <sz val="10.0"/>
      <color rgb="FFF2F2F2"/>
      <name val="Open Sans"/>
    </font>
    <font>
      <u/>
      <sz val="10.0"/>
      <color theme="10"/>
      <name val="Calibri"/>
    </font>
    <font>
      <b/>
      <sz val="9.0"/>
      <color rgb="FFFFFFFF"/>
      <name val="Open Sans"/>
    </font>
    <font>
      <b/>
      <sz val="9.0"/>
      <color theme="1"/>
      <name val="Open Sans"/>
    </font>
    <font>
      <b/>
      <sz val="11.0"/>
      <color theme="0"/>
      <name val="Open Sans"/>
    </font>
    <font>
      <sz val="10.0"/>
      <color rgb="FF000000"/>
      <name val="Open Sans"/>
    </font>
    <font>
      <b/>
      <sz val="10.0"/>
      <color rgb="FF000000"/>
      <name val="Open Sans"/>
    </font>
    <font>
      <b/>
      <sz val="10.0"/>
      <color rgb="FF000000"/>
      <name val="Calibri"/>
    </font>
    <font>
      <b/>
      <sz val="11.0"/>
      <color rgb="FFFFFFFF"/>
      <name val="Calibri"/>
    </font>
    <font>
      <color theme="1"/>
      <name val="Calibri"/>
    </font>
    <font>
      <b/>
      <sz val="8.0"/>
      <color theme="0"/>
      <name val="Open Sans"/>
    </font>
    <font>
      <b/>
      <sz val="8.0"/>
      <color theme="1"/>
      <name val="Open Sans"/>
    </font>
  </fonts>
  <fills count="18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002060"/>
        <bgColor rgb="FF002060"/>
      </patternFill>
    </fill>
    <fill>
      <patternFill patternType="solid">
        <fgColor rgb="FFB6D7A8"/>
        <bgColor rgb="FFB6D7A8"/>
      </patternFill>
    </fill>
    <fill>
      <patternFill patternType="solid">
        <fgColor rgb="FFDADADA"/>
        <bgColor rgb="FFDADADA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rgb="FFF2F2F2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rgb="FFD0CECE"/>
        <bgColor rgb="FFD0CECE"/>
      </patternFill>
    </fill>
    <fill>
      <patternFill patternType="solid">
        <fgColor theme="1"/>
        <bgColor theme="1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D9EAD3"/>
        <bgColor rgb="FFD9EAD3"/>
      </patternFill>
    </fill>
    <fill>
      <patternFill patternType="solid">
        <fgColor rgb="FFB4C6E7"/>
        <bgColor rgb="FFB4C6E7"/>
      </patternFill>
    </fill>
  </fills>
  <borders count="25">
    <border/>
    <border>
      <left style="thin">
        <color rgb="FF000000"/>
      </left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2" fontId="2" numFmtId="0" xfId="0" applyAlignment="1" applyBorder="1" applyFill="1" applyFont="1">
      <alignment horizontal="center" readingOrder="0" shrinkToFit="0" vertical="center" wrapText="1"/>
    </xf>
    <xf borderId="2" fillId="0" fontId="3" numFmtId="0" xfId="0" applyBorder="1" applyFont="1"/>
    <xf borderId="0" fillId="0" fontId="4" numFmtId="0" xfId="0" applyAlignment="1" applyFont="1">
      <alignment horizontal="center" shrinkToFit="0" vertical="center" wrapText="1"/>
    </xf>
    <xf borderId="3" fillId="3" fontId="5" numFmtId="0" xfId="0" applyAlignment="1" applyBorder="1" applyFill="1" applyFont="1">
      <alignment horizontal="center" shrinkToFit="0" vertical="center" wrapText="1"/>
    </xf>
    <xf borderId="4" fillId="3" fontId="5" numFmtId="0" xfId="0" applyAlignment="1" applyBorder="1" applyFont="1">
      <alignment horizontal="center" shrinkToFit="0" vertical="center" wrapText="1"/>
    </xf>
    <xf borderId="3" fillId="4" fontId="6" numFmtId="0" xfId="0" applyAlignment="1" applyBorder="1" applyFill="1" applyFont="1">
      <alignment horizontal="center" shrinkToFit="0" vertical="center" wrapText="1"/>
    </xf>
    <xf borderId="3" fillId="4" fontId="6" numFmtId="0" xfId="0" applyAlignment="1" applyBorder="1" applyFont="1">
      <alignment horizontal="center" readingOrder="0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3" fillId="0" fontId="6" numFmtId="0" xfId="0" applyAlignment="1" applyBorder="1" applyFont="1">
      <alignment horizontal="center" shrinkToFit="0" vertical="center" wrapText="1"/>
    </xf>
    <xf borderId="3" fillId="0" fontId="6" numFmtId="0" xfId="0" applyAlignment="1" applyBorder="1" applyFont="1">
      <alignment horizontal="center" readingOrder="0" shrinkToFit="0" vertical="center" wrapText="1"/>
    </xf>
    <xf borderId="3" fillId="0" fontId="1" numFmtId="0" xfId="0" applyAlignment="1" applyBorder="1" applyFont="1">
      <alignment horizontal="center" readingOrder="0" shrinkToFit="0" vertical="center" wrapText="1"/>
    </xf>
    <xf borderId="3" fillId="0" fontId="1" numFmtId="3" xfId="0" applyAlignment="1" applyBorder="1" applyFont="1" applyNumberFormat="1">
      <alignment horizontal="center" readingOrder="0" shrinkToFit="0" vertical="center" wrapText="1"/>
    </xf>
    <xf borderId="6" fillId="3" fontId="5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center" wrapText="1"/>
    </xf>
    <xf borderId="3" fillId="0" fontId="1" numFmtId="164" xfId="0" applyAlignment="1" applyBorder="1" applyFont="1" applyNumberFormat="1">
      <alignment horizontal="center" readingOrder="0" shrinkToFit="0" vertical="center" wrapText="1"/>
    </xf>
    <xf borderId="3" fillId="0" fontId="1" numFmtId="164" xfId="0" applyAlignment="1" applyBorder="1" applyFont="1" applyNumberFormat="1">
      <alignment horizontal="center" shrinkToFit="0" vertical="center" wrapText="1"/>
    </xf>
    <xf borderId="3" fillId="5" fontId="1" numFmtId="164" xfId="0" applyAlignment="1" applyBorder="1" applyFill="1" applyFont="1" applyNumberFormat="1">
      <alignment horizontal="center" shrinkToFit="0" vertical="center" wrapText="1"/>
    </xf>
    <xf borderId="3" fillId="3" fontId="8" numFmtId="0" xfId="0" applyAlignment="1" applyBorder="1" applyFont="1">
      <alignment horizontal="center" shrinkToFit="0" vertical="center" wrapText="1"/>
    </xf>
    <xf borderId="3" fillId="0" fontId="6" numFmtId="0" xfId="0" applyAlignment="1" applyBorder="1" applyFont="1">
      <alignment horizontal="center" shrinkToFit="0" wrapText="1"/>
    </xf>
    <xf borderId="3" fillId="0" fontId="9" numFmtId="0" xfId="0" applyAlignment="1" applyBorder="1" applyFont="1">
      <alignment horizontal="center" readingOrder="0" shrinkToFit="0" vertical="center" wrapText="1"/>
    </xf>
    <xf borderId="3" fillId="0" fontId="9" numFmtId="0" xfId="0" applyAlignment="1" applyBorder="1" applyFont="1">
      <alignment horizontal="center" shrinkToFit="0" vertical="center" wrapText="1"/>
    </xf>
    <xf borderId="3" fillId="0" fontId="1" numFmtId="164" xfId="0" applyAlignment="1" applyBorder="1" applyFont="1" applyNumberFormat="1">
      <alignment readingOrder="0"/>
    </xf>
    <xf borderId="3" fillId="0" fontId="1" numFmtId="164" xfId="0" applyBorder="1" applyFont="1" applyNumberFormat="1"/>
    <xf borderId="0" fillId="0" fontId="10" numFmtId="0" xfId="0" applyFont="1"/>
    <xf borderId="7" fillId="6" fontId="11" numFmtId="0" xfId="0" applyAlignment="1" applyBorder="1" applyFill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10" fillId="6" fontId="11" numFmtId="0" xfId="0" applyAlignment="1" applyBorder="1" applyFont="1">
      <alignment horizontal="center" shrinkToFit="0" vertical="center" wrapText="1"/>
    </xf>
    <xf borderId="3" fillId="6" fontId="11" numFmtId="0" xfId="0" applyAlignment="1" applyBorder="1" applyFont="1">
      <alignment horizontal="center" shrinkToFit="0" vertical="center" wrapText="1"/>
    </xf>
    <xf borderId="11" fillId="7" fontId="12" numFmtId="0" xfId="0" applyAlignment="1" applyBorder="1" applyFill="1" applyFont="1">
      <alignment horizontal="center" shrinkToFit="0" vertical="center" wrapText="1"/>
    </xf>
    <xf borderId="11" fillId="7" fontId="12" numFmtId="0" xfId="0" applyAlignment="1" applyBorder="1" applyFont="1">
      <alignment horizontal="center" shrinkToFit="0" wrapText="1"/>
    </xf>
    <xf borderId="3" fillId="7" fontId="12" numFmtId="0" xfId="0" applyBorder="1" applyFont="1"/>
    <xf borderId="3" fillId="7" fontId="12" numFmtId="3" xfId="0" applyAlignment="1" applyBorder="1" applyFont="1" applyNumberFormat="1">
      <alignment horizontal="center" vertical="center"/>
    </xf>
    <xf borderId="4" fillId="7" fontId="12" numFmtId="0" xfId="0" applyAlignment="1" applyBorder="1" applyFont="1">
      <alignment horizontal="center" vertical="center"/>
    </xf>
    <xf borderId="3" fillId="7" fontId="12" numFmtId="3" xfId="0" applyAlignment="1" applyBorder="1" applyFont="1" applyNumberFormat="1">
      <alignment horizontal="center"/>
    </xf>
    <xf borderId="12" fillId="0" fontId="3" numFmtId="0" xfId="0" applyBorder="1" applyFont="1"/>
    <xf borderId="3" fillId="7" fontId="12" numFmtId="0" xfId="0" applyAlignment="1" applyBorder="1" applyFont="1">
      <alignment vertical="center"/>
    </xf>
    <xf borderId="13" fillId="0" fontId="3" numFmtId="0" xfId="0" applyBorder="1" applyFont="1"/>
    <xf borderId="14" fillId="0" fontId="3" numFmtId="0" xfId="0" applyBorder="1" applyFont="1"/>
    <xf borderId="3" fillId="7" fontId="12" numFmtId="1" xfId="0" applyAlignment="1" applyBorder="1" applyFont="1" applyNumberFormat="1">
      <alignment horizontal="center"/>
    </xf>
    <xf borderId="3" fillId="7" fontId="12" numFmtId="2" xfId="0" applyAlignment="1" applyBorder="1" applyFont="1" applyNumberFormat="1">
      <alignment horizontal="center"/>
    </xf>
    <xf borderId="3" fillId="7" fontId="12" numFmtId="165" xfId="0" applyAlignment="1" applyBorder="1" applyFont="1" applyNumberFormat="1">
      <alignment horizontal="center"/>
    </xf>
    <xf borderId="7" fillId="7" fontId="13" numFmtId="0" xfId="0" applyAlignment="1" applyBorder="1" applyFont="1">
      <alignment horizontal="center"/>
    </xf>
    <xf borderId="3" fillId="7" fontId="13" numFmtId="165" xfId="0" applyAlignment="1" applyBorder="1" applyFont="1" applyNumberFormat="1">
      <alignment horizontal="center"/>
    </xf>
    <xf borderId="0" fillId="0" fontId="1" numFmtId="0" xfId="0" applyAlignment="1" applyFont="1">
      <alignment horizontal="center" readingOrder="0" shrinkToFit="0" vertical="center" wrapText="1"/>
    </xf>
    <xf borderId="0" fillId="0" fontId="14" numFmtId="0" xfId="0" applyAlignment="1" applyFont="1">
      <alignment horizontal="left" vertical="center"/>
    </xf>
    <xf borderId="3" fillId="0" fontId="6" numFmtId="164" xfId="0" applyAlignment="1" applyBorder="1" applyFont="1" applyNumberFormat="1">
      <alignment horizontal="center" shrinkToFit="0" vertical="center" wrapText="1"/>
    </xf>
    <xf borderId="3" fillId="0" fontId="6" numFmtId="164" xfId="0" applyAlignment="1" applyBorder="1" applyFont="1" applyNumberFormat="1">
      <alignment horizontal="center" readingOrder="0" shrinkToFit="0" vertical="center" wrapText="1"/>
    </xf>
    <xf borderId="3" fillId="8" fontId="1" numFmtId="166" xfId="0" applyAlignment="1" applyBorder="1" applyFill="1" applyFont="1" applyNumberFormat="1">
      <alignment horizontal="center" shrinkToFit="0" vertical="center" wrapText="1"/>
    </xf>
    <xf borderId="3" fillId="0" fontId="1" numFmtId="166" xfId="0" applyAlignment="1" applyBorder="1" applyFont="1" applyNumberFormat="1">
      <alignment horizontal="center" shrinkToFit="0" vertical="center" wrapText="1"/>
    </xf>
    <xf borderId="3" fillId="5" fontId="1" numFmtId="166" xfId="0" applyAlignment="1" applyBorder="1" applyFont="1" applyNumberFormat="1">
      <alignment horizontal="center" shrinkToFit="0" vertical="center" wrapText="1"/>
    </xf>
    <xf borderId="15" fillId="3" fontId="5" numFmtId="0" xfId="0" applyAlignment="1" applyBorder="1" applyFont="1">
      <alignment horizontal="center" shrinkToFit="0" vertical="center" wrapText="1"/>
    </xf>
    <xf borderId="3" fillId="8" fontId="1" numFmtId="167" xfId="0" applyAlignment="1" applyBorder="1" applyFont="1" applyNumberFormat="1">
      <alignment horizontal="center" shrinkToFit="0" vertical="center" wrapText="1"/>
    </xf>
    <xf borderId="0" fillId="0" fontId="1" numFmtId="166" xfId="0" applyAlignment="1" applyFont="1" applyNumberFormat="1">
      <alignment horizontal="center" shrinkToFit="0" vertical="center" wrapText="1"/>
    </xf>
    <xf borderId="3" fillId="9" fontId="1" numFmtId="166" xfId="0" applyAlignment="1" applyBorder="1" applyFill="1" applyFont="1" applyNumberFormat="1">
      <alignment horizontal="center" shrinkToFit="0" vertical="center" wrapText="1"/>
    </xf>
    <xf borderId="0" fillId="0" fontId="14" numFmtId="0" xfId="0" applyAlignment="1" applyFont="1">
      <alignment horizontal="left" shrinkToFit="0" vertical="center" wrapText="1"/>
    </xf>
    <xf borderId="0" fillId="4" fontId="6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vertical="center"/>
    </xf>
    <xf borderId="7" fillId="6" fontId="15" numFmtId="0" xfId="0" applyAlignment="1" applyBorder="1" applyFont="1">
      <alignment horizontal="center" vertical="center"/>
    </xf>
    <xf borderId="16" fillId="6" fontId="15" numFmtId="0" xfId="0" applyAlignment="1" applyBorder="1" applyFont="1">
      <alignment horizontal="center" vertical="center"/>
    </xf>
    <xf borderId="0" fillId="0" fontId="16" numFmtId="0" xfId="0" applyFont="1"/>
    <xf borderId="3" fillId="10" fontId="17" numFmtId="0" xfId="0" applyAlignment="1" applyBorder="1" applyFill="1" applyFont="1">
      <alignment shrinkToFit="0" vertical="center" wrapText="1"/>
    </xf>
    <xf borderId="3" fillId="10" fontId="17" numFmtId="0" xfId="0" applyAlignment="1" applyBorder="1" applyFont="1">
      <alignment horizontal="right" shrinkToFit="0" vertical="center" wrapText="1"/>
    </xf>
    <xf borderId="3" fillId="10" fontId="17" numFmtId="0" xfId="0" applyAlignment="1" applyBorder="1" applyFont="1">
      <alignment horizontal="left" shrinkToFit="0" vertical="center" wrapText="1"/>
    </xf>
    <xf borderId="3" fillId="6" fontId="8" numFmtId="0" xfId="0" applyAlignment="1" applyBorder="1" applyFont="1">
      <alignment horizontal="center" vertical="center"/>
    </xf>
    <xf borderId="3" fillId="6" fontId="15" numFmtId="0" xfId="0" applyAlignment="1" applyBorder="1" applyFont="1">
      <alignment horizontal="center" vertical="center"/>
    </xf>
    <xf borderId="4" fillId="8" fontId="4" numFmtId="0" xfId="0" applyAlignment="1" applyBorder="1" applyFont="1">
      <alignment horizontal="center" shrinkToFit="0" vertical="center" wrapText="1"/>
    </xf>
    <xf borderId="3" fillId="0" fontId="16" numFmtId="0" xfId="0" applyAlignment="1" applyBorder="1" applyFont="1">
      <alignment horizontal="center" shrinkToFit="0" vertical="center" wrapText="1"/>
    </xf>
    <xf borderId="3" fillId="11" fontId="7" numFmtId="0" xfId="0" applyAlignment="1" applyBorder="1" applyFill="1" applyFont="1">
      <alignment horizontal="center" shrinkToFit="0" vertical="center" wrapText="1"/>
    </xf>
    <xf borderId="3" fillId="0" fontId="16" numFmtId="0" xfId="0" applyAlignment="1" applyBorder="1" applyFont="1">
      <alignment horizontal="center" vertical="center"/>
    </xf>
    <xf borderId="3" fillId="11" fontId="16" numFmtId="0" xfId="0" applyAlignment="1" applyBorder="1" applyFont="1">
      <alignment horizontal="center" vertical="center"/>
    </xf>
    <xf borderId="3" fillId="11" fontId="1" numFmtId="168" xfId="0" applyAlignment="1" applyBorder="1" applyFont="1" applyNumberFormat="1">
      <alignment horizontal="center" vertical="center"/>
    </xf>
    <xf borderId="0" fillId="0" fontId="18" numFmtId="0" xfId="0" applyAlignment="1" applyFont="1">
      <alignment horizontal="center" vertical="center"/>
    </xf>
    <xf borderId="7" fillId="6" fontId="19" numFmtId="0" xfId="0" applyAlignment="1" applyBorder="1" applyFont="1">
      <alignment horizontal="center" vertical="center"/>
    </xf>
    <xf borderId="4" fillId="6" fontId="19" numFmtId="0" xfId="0" applyAlignment="1" applyBorder="1" applyFont="1">
      <alignment horizontal="center" vertical="center"/>
    </xf>
    <xf borderId="3" fillId="12" fontId="20" numFmtId="0" xfId="0" applyAlignment="1" applyBorder="1" applyFill="1" applyFont="1">
      <alignment horizontal="center" shrinkToFit="0" vertical="center" wrapText="1"/>
    </xf>
    <xf borderId="3" fillId="12" fontId="21" numFmtId="0" xfId="0" applyAlignment="1" applyBorder="1" applyFont="1">
      <alignment horizontal="center" vertical="center"/>
    </xf>
    <xf borderId="3" fillId="12" fontId="21" numFmtId="0" xfId="0" applyAlignment="1" applyBorder="1" applyFont="1">
      <alignment horizontal="center" shrinkToFit="0" vertical="center" wrapText="1"/>
    </xf>
    <xf borderId="3" fillId="12" fontId="7" numFmtId="0" xfId="0" applyAlignment="1" applyBorder="1" applyFont="1">
      <alignment horizontal="center" shrinkToFit="0" vertical="center" wrapText="1"/>
    </xf>
    <xf borderId="3" fillId="12" fontId="16" numFmtId="0" xfId="0" applyAlignment="1" applyBorder="1" applyFont="1">
      <alignment horizontal="center" vertical="center"/>
    </xf>
    <xf borderId="17" fillId="12" fontId="16" numFmtId="0" xfId="0" applyAlignment="1" applyBorder="1" applyFont="1">
      <alignment horizontal="center" vertical="center"/>
    </xf>
    <xf borderId="3" fillId="6" fontId="19" numFmtId="0" xfId="0" applyAlignment="1" applyBorder="1" applyFont="1">
      <alignment horizontal="center" vertical="center"/>
    </xf>
    <xf borderId="4" fillId="8" fontId="4" numFmtId="0" xfId="0" applyAlignment="1" applyBorder="1" applyFont="1">
      <alignment horizontal="center" vertical="center"/>
    </xf>
    <xf borderId="3" fillId="7" fontId="18" numFmtId="0" xfId="0" applyAlignment="1" applyBorder="1" applyFont="1">
      <alignment horizontal="center" shrinkToFit="0" vertical="center" wrapText="1"/>
    </xf>
    <xf borderId="3" fillId="7" fontId="18" numFmtId="2" xfId="0" applyAlignment="1" applyBorder="1" applyFont="1" applyNumberFormat="1">
      <alignment horizontal="center" shrinkToFit="0" vertical="center" wrapText="1"/>
    </xf>
    <xf borderId="3" fillId="13" fontId="16" numFmtId="0" xfId="0" applyAlignment="1" applyBorder="1" applyFill="1" applyFont="1">
      <alignment horizontal="center" vertical="center"/>
    </xf>
    <xf borderId="3" fillId="7" fontId="18" numFmtId="0" xfId="0" applyAlignment="1" applyBorder="1" applyFont="1">
      <alignment horizontal="center" vertical="center"/>
    </xf>
    <xf borderId="18" fillId="12" fontId="20" numFmtId="0" xfId="0" applyAlignment="1" applyBorder="1" applyFont="1">
      <alignment horizontal="center" shrinkToFit="0" vertical="center" wrapText="1"/>
    </xf>
    <xf borderId="17" fillId="12" fontId="21" numFmtId="0" xfId="0" applyAlignment="1" applyBorder="1" applyFont="1">
      <alignment horizontal="center" vertical="center"/>
    </xf>
    <xf borderId="17" fillId="12" fontId="21" numFmtId="0" xfId="0" applyAlignment="1" applyBorder="1" applyFont="1">
      <alignment horizontal="center" shrinkToFit="0" vertical="center" wrapText="1"/>
    </xf>
    <xf borderId="17" fillId="12" fontId="7" numFmtId="0" xfId="0" applyAlignment="1" applyBorder="1" applyFont="1">
      <alignment horizontal="center" shrinkToFit="0" vertical="center" wrapText="1"/>
    </xf>
    <xf borderId="3" fillId="7" fontId="16" numFmtId="0" xfId="0" applyAlignment="1" applyBorder="1" applyFont="1">
      <alignment horizontal="center" shrinkToFit="0" vertical="center" wrapText="1"/>
    </xf>
    <xf borderId="3" fillId="14" fontId="1" numFmtId="0" xfId="0" applyAlignment="1" applyBorder="1" applyFill="1" applyFont="1">
      <alignment horizontal="center" vertical="center"/>
    </xf>
    <xf borderId="0" fillId="0" fontId="16" numFmtId="0" xfId="0" applyAlignment="1" applyFont="1">
      <alignment vertical="center"/>
    </xf>
    <xf borderId="7" fillId="2" fontId="10" numFmtId="0" xfId="0" applyAlignment="1" applyBorder="1" applyFont="1">
      <alignment horizontal="center" vertical="center"/>
    </xf>
    <xf borderId="3" fillId="10" fontId="17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left" vertical="center"/>
    </xf>
    <xf borderId="0" fillId="0" fontId="4" numFmtId="164" xfId="0" applyAlignment="1" applyFont="1" applyNumberFormat="1">
      <alignment horizontal="left" vertical="center"/>
    </xf>
    <xf borderId="0" fillId="0" fontId="8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3" fillId="6" fontId="11" numFmtId="0" xfId="0" applyAlignment="1" applyBorder="1" applyFont="1">
      <alignment horizontal="center" vertical="center"/>
    </xf>
    <xf borderId="17" fillId="6" fontId="11" numFmtId="0" xfId="0" applyAlignment="1" applyBorder="1" applyFont="1">
      <alignment horizontal="center" shrinkToFit="0" vertical="center" wrapText="1"/>
    </xf>
    <xf borderId="3" fillId="0" fontId="6" numFmtId="0" xfId="0" applyAlignment="1" applyBorder="1" applyFont="1">
      <alignment horizontal="center" vertical="center"/>
    </xf>
    <xf borderId="3" fillId="7" fontId="12" numFmtId="0" xfId="0" applyAlignment="1" applyBorder="1" applyFont="1">
      <alignment horizontal="center" shrinkToFit="0" vertical="center" wrapText="1"/>
    </xf>
    <xf borderId="3" fillId="7" fontId="12" numFmtId="168" xfId="0" applyAlignment="1" applyBorder="1" applyFont="1" applyNumberFormat="1">
      <alignment horizontal="center" vertical="center"/>
    </xf>
    <xf borderId="3" fillId="7" fontId="12" numFmtId="168" xfId="0" applyAlignment="1" applyBorder="1" applyFont="1" applyNumberFormat="1">
      <alignment horizontal="center" shrinkToFit="0" vertical="center" wrapText="1"/>
    </xf>
    <xf borderId="3" fillId="7" fontId="12" numFmtId="2" xfId="0" applyAlignment="1" applyBorder="1" applyFont="1" applyNumberFormat="1">
      <alignment horizontal="center" vertical="center"/>
    </xf>
    <xf borderId="3" fillId="0" fontId="6" numFmtId="9" xfId="0" applyAlignment="1" applyBorder="1" applyFont="1" applyNumberFormat="1">
      <alignment horizontal="center" vertical="center"/>
    </xf>
    <xf borderId="3" fillId="0" fontId="6" numFmtId="0" xfId="0" applyAlignment="1" applyBorder="1" applyFont="1">
      <alignment horizontal="center"/>
    </xf>
    <xf borderId="7" fillId="7" fontId="13" numFmtId="0" xfId="0" applyAlignment="1" applyBorder="1" applyFont="1">
      <alignment horizontal="right" readingOrder="0" vertical="center"/>
    </xf>
    <xf borderId="3" fillId="7" fontId="13" numFmtId="2" xfId="0" applyAlignment="1" applyBorder="1" applyFont="1" applyNumberFormat="1">
      <alignment horizontal="center" vertical="center"/>
    </xf>
    <xf borderId="0" fillId="0" fontId="4" numFmtId="0" xfId="0" applyAlignment="1" applyFont="1">
      <alignment horizontal="right"/>
    </xf>
    <xf borderId="3" fillId="0" fontId="22" numFmtId="0" xfId="0" applyAlignment="1" applyBorder="1" applyFont="1">
      <alignment horizontal="center" vertical="center"/>
    </xf>
    <xf borderId="3" fillId="0" fontId="22" numFmtId="9" xfId="0" applyAlignment="1" applyBorder="1" applyFont="1" applyNumberFormat="1">
      <alignment horizontal="center" vertical="center"/>
    </xf>
    <xf borderId="7" fillId="7" fontId="13" numFmtId="0" xfId="0" applyAlignment="1" applyBorder="1" applyFont="1">
      <alignment horizontal="right" vertical="center"/>
    </xf>
    <xf borderId="3" fillId="6" fontId="23" numFmtId="0" xfId="0" applyAlignment="1" applyBorder="1" applyFont="1">
      <alignment horizontal="center" vertical="center"/>
    </xf>
    <xf borderId="3" fillId="6" fontId="23" numFmtId="0" xfId="0" applyAlignment="1" applyBorder="1" applyFont="1">
      <alignment horizontal="center" shrinkToFit="0" vertical="center" wrapText="1"/>
    </xf>
    <xf borderId="17" fillId="6" fontId="23" numFmtId="0" xfId="0" applyAlignment="1" applyBorder="1" applyFont="1">
      <alignment horizontal="center" shrinkToFit="0" vertical="center" wrapText="1"/>
    </xf>
    <xf borderId="3" fillId="0" fontId="22" numFmtId="0" xfId="0" applyAlignment="1" applyBorder="1" applyFont="1">
      <alignment horizontal="center" shrinkToFit="0" vertical="center" wrapText="1"/>
    </xf>
    <xf borderId="3" fillId="7" fontId="12" numFmtId="0" xfId="0" applyAlignment="1" applyBorder="1" applyFont="1">
      <alignment horizontal="center" vertical="center"/>
    </xf>
    <xf borderId="3" fillId="15" fontId="12" numFmtId="0" xfId="0" applyAlignment="1" applyBorder="1" applyFill="1" applyFont="1">
      <alignment horizontal="center" shrinkToFit="0" vertical="center" wrapText="1"/>
    </xf>
    <xf borderId="3" fillId="15" fontId="12" numFmtId="0" xfId="0" applyAlignment="1" applyBorder="1" applyFont="1">
      <alignment horizontal="center" vertical="center"/>
    </xf>
    <xf borderId="3" fillId="15" fontId="12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1" numFmtId="0" xfId="0" applyFont="1"/>
    <xf borderId="0" fillId="0" fontId="24" numFmtId="0" xfId="0" applyAlignment="1" applyFont="1">
      <alignment horizontal="center" vertical="center"/>
    </xf>
    <xf borderId="3" fillId="6" fontId="19" numFmtId="0" xfId="0" applyAlignment="1" applyBorder="1" applyFont="1">
      <alignment horizontal="center"/>
    </xf>
    <xf borderId="3" fillId="6" fontId="25" numFmtId="0" xfId="0" applyAlignment="1" applyBorder="1" applyFont="1">
      <alignment horizontal="center" readingOrder="0"/>
    </xf>
    <xf borderId="3" fillId="7" fontId="26" numFmtId="0" xfId="0" applyAlignment="1" applyBorder="1" applyFont="1">
      <alignment horizontal="left"/>
    </xf>
    <xf borderId="3" fillId="7" fontId="26" numFmtId="169" xfId="0" applyAlignment="1" applyBorder="1" applyFont="1" applyNumberFormat="1">
      <alignment horizontal="center"/>
    </xf>
    <xf borderId="3" fillId="7" fontId="18" numFmtId="0" xfId="0" applyAlignment="1" applyBorder="1" applyFont="1">
      <alignment horizontal="left"/>
    </xf>
    <xf borderId="3" fillId="16" fontId="18" numFmtId="169" xfId="0" applyAlignment="1" applyBorder="1" applyFill="1" applyFont="1" applyNumberFormat="1">
      <alignment horizontal="center" readingOrder="0"/>
    </xf>
    <xf borderId="3" fillId="7" fontId="18" numFmtId="169" xfId="0" applyAlignment="1" applyBorder="1" applyFont="1" applyNumberFormat="1">
      <alignment horizontal="center"/>
    </xf>
    <xf borderId="3" fillId="7" fontId="26" numFmtId="0" xfId="0" applyAlignment="1" applyBorder="1" applyFont="1">
      <alignment horizontal="center"/>
    </xf>
    <xf borderId="4" fillId="6" fontId="27" numFmtId="0" xfId="0" applyAlignment="1" applyBorder="1" applyFont="1">
      <alignment horizontal="center" vertical="center"/>
    </xf>
    <xf borderId="4" fillId="6" fontId="27" numFmtId="0" xfId="0" applyAlignment="1" applyBorder="1" applyFont="1">
      <alignment horizontal="center" shrinkToFit="0" vertical="center" wrapText="1"/>
    </xf>
    <xf borderId="7" fillId="6" fontId="27" numFmtId="0" xfId="0" applyAlignment="1" applyBorder="1" applyFont="1">
      <alignment horizontal="center" shrinkToFit="0" vertical="center" wrapText="1"/>
    </xf>
    <xf borderId="3" fillId="6" fontId="27" numFmtId="0" xfId="0" applyAlignment="1" applyBorder="1" applyFont="1">
      <alignment horizontal="center" shrinkToFit="0" vertical="center" wrapText="1"/>
    </xf>
    <xf borderId="3" fillId="7" fontId="28" numFmtId="0" xfId="0" applyAlignment="1" applyBorder="1" applyFont="1">
      <alignment horizontal="center" shrinkToFit="0" vertical="center" wrapText="1"/>
    </xf>
    <xf borderId="3" fillId="7" fontId="28" numFmtId="4" xfId="0" applyAlignment="1" applyBorder="1" applyFont="1" applyNumberFormat="1">
      <alignment horizontal="center" shrinkToFit="0" vertical="center" wrapText="1"/>
    </xf>
    <xf borderId="3" fillId="7" fontId="28" numFmtId="3" xfId="0" applyAlignment="1" applyBorder="1" applyFont="1" applyNumberFormat="1">
      <alignment horizontal="center" shrinkToFit="0" vertical="center" wrapText="1"/>
    </xf>
    <xf borderId="3" fillId="7" fontId="29" numFmtId="0" xfId="0" applyAlignment="1" applyBorder="1" applyFont="1">
      <alignment horizontal="center" shrinkToFit="0" vertical="center" wrapText="1"/>
    </xf>
    <xf borderId="3" fillId="7" fontId="29" numFmtId="4" xfId="0" applyAlignment="1" applyBorder="1" applyFont="1" applyNumberFormat="1">
      <alignment horizontal="center" shrinkToFit="0" vertical="center" wrapText="1"/>
    </xf>
    <xf borderId="3" fillId="7" fontId="29" numFmtId="3" xfId="0" applyAlignment="1" applyBorder="1" applyFont="1" applyNumberFormat="1">
      <alignment horizontal="center" shrinkToFit="0" vertical="center" wrapText="1"/>
    </xf>
    <xf borderId="0" fillId="0" fontId="30" numFmtId="0" xfId="0" applyAlignment="1" applyFon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19" fillId="3" fontId="31" numFmtId="0" xfId="0" applyAlignment="1" applyBorder="1" applyFont="1">
      <alignment horizontal="center" readingOrder="0"/>
    </xf>
    <xf borderId="20" fillId="0" fontId="3" numFmtId="0" xfId="0" applyBorder="1" applyFont="1"/>
    <xf borderId="0" fillId="0" fontId="11" numFmtId="0" xfId="0" applyAlignment="1" applyFont="1">
      <alignment horizontal="center" shrinkToFit="0" vertical="center" wrapText="1"/>
    </xf>
    <xf borderId="3" fillId="7" fontId="12" numFmtId="10" xfId="0" applyAlignment="1" applyBorder="1" applyFont="1" applyNumberFormat="1">
      <alignment horizontal="center"/>
    </xf>
    <xf borderId="0" fillId="0" fontId="12" numFmtId="2" xfId="0" applyAlignment="1" applyFont="1" applyNumberFormat="1">
      <alignment horizontal="right"/>
    </xf>
    <xf borderId="0" fillId="0" fontId="12" numFmtId="2" xfId="0" applyAlignment="1" applyFont="1" applyNumberFormat="1">
      <alignment horizontal="center"/>
    </xf>
    <xf borderId="0" fillId="0" fontId="1" numFmtId="10" xfId="0" applyFont="1" applyNumberFormat="1"/>
    <xf borderId="1" fillId="2" fontId="2" numFmtId="0" xfId="0" applyAlignment="1" applyBorder="1" applyFont="1">
      <alignment horizontal="center" shrinkToFit="0" vertical="center" wrapText="1"/>
    </xf>
    <xf borderId="0" fillId="0" fontId="32" numFmtId="0" xfId="0" applyFont="1"/>
    <xf borderId="0" fillId="0" fontId="22" numFmtId="0" xfId="0" applyAlignment="1" applyFont="1">
      <alignment horizontal="center" vertical="center"/>
    </xf>
    <xf borderId="3" fillId="6" fontId="33" numFmtId="0" xfId="0" applyAlignment="1" applyBorder="1" applyFont="1">
      <alignment horizontal="center" shrinkToFit="0" vertical="center" wrapText="1"/>
    </xf>
    <xf borderId="3" fillId="7" fontId="12" numFmtId="168" xfId="0" applyAlignment="1" applyBorder="1" applyFont="1" applyNumberFormat="1">
      <alignment horizontal="center"/>
    </xf>
    <xf borderId="3" fillId="0" fontId="6" numFmtId="164" xfId="0" applyAlignment="1" applyBorder="1" applyFont="1" applyNumberFormat="1">
      <alignment horizontal="center" vertical="center"/>
    </xf>
    <xf borderId="3" fillId="7" fontId="13" numFmtId="0" xfId="0" applyBorder="1" applyFont="1"/>
    <xf borderId="3" fillId="7" fontId="34" numFmtId="169" xfId="0" applyBorder="1" applyFont="1" applyNumberFormat="1"/>
    <xf borderId="0" fillId="0" fontId="32" numFmtId="170" xfId="0" applyFont="1" applyNumberFormat="1"/>
    <xf borderId="19" fillId="12" fontId="8" numFmtId="0" xfId="0" applyAlignment="1" applyBorder="1" applyFont="1">
      <alignment horizontal="center" vertical="center"/>
    </xf>
    <xf borderId="21" fillId="14" fontId="8" numFmtId="0" xfId="0" applyAlignment="1" applyBorder="1" applyFont="1">
      <alignment horizontal="center" vertical="center"/>
    </xf>
    <xf borderId="19" fillId="3" fontId="8" numFmtId="0" xfId="0" applyAlignment="1" applyBorder="1" applyFont="1">
      <alignment horizontal="center" vertical="center"/>
    </xf>
    <xf borderId="3" fillId="14" fontId="8" numFmtId="0" xfId="0" applyAlignment="1" applyBorder="1" applyFont="1">
      <alignment horizontal="center" vertical="center"/>
    </xf>
    <xf borderId="4" fillId="17" fontId="4" numFmtId="0" xfId="0" applyAlignment="1" applyBorder="1" applyFill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vertical="center"/>
    </xf>
    <xf borderId="3" fillId="0" fontId="1" numFmtId="168" xfId="0" applyAlignment="1" applyBorder="1" applyFont="1" applyNumberFormat="1">
      <alignment vertical="center"/>
    </xf>
    <xf borderId="3" fillId="14" fontId="1" numFmtId="168" xfId="0" applyAlignment="1" applyBorder="1" applyFont="1" applyNumberFormat="1">
      <alignment vertical="center"/>
    </xf>
    <xf borderId="3" fillId="0" fontId="1" numFmtId="10" xfId="0" applyAlignment="1" applyBorder="1" applyFont="1" applyNumberFormat="1">
      <alignment vertical="center"/>
    </xf>
    <xf borderId="7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vertical="center"/>
    </xf>
    <xf borderId="16" fillId="14" fontId="1" numFmtId="0" xfId="0" applyBorder="1" applyFont="1"/>
    <xf borderId="16" fillId="14" fontId="1" numFmtId="0" xfId="0" applyAlignment="1" applyBorder="1" applyFont="1">
      <alignment vertical="center"/>
    </xf>
    <xf borderId="16" fillId="14" fontId="1" numFmtId="168" xfId="0" applyAlignment="1" applyBorder="1" applyFont="1" applyNumberFormat="1">
      <alignment vertical="center"/>
    </xf>
    <xf borderId="3" fillId="0" fontId="1" numFmtId="171" xfId="0" applyAlignment="1" applyBorder="1" applyFont="1" applyNumberFormat="1">
      <alignment vertical="center"/>
    </xf>
    <xf borderId="3" fillId="10" fontId="1" numFmtId="168" xfId="0" applyAlignment="1" applyBorder="1" applyFont="1" applyNumberFormat="1">
      <alignment vertical="center"/>
    </xf>
    <xf borderId="22" fillId="0" fontId="1" numFmtId="0" xfId="0" applyAlignment="1" applyBorder="1" applyFont="1">
      <alignment horizontal="center" shrinkToFit="0" vertical="center" wrapText="1"/>
    </xf>
    <xf borderId="3" fillId="10" fontId="1" numFmtId="0" xfId="0" applyAlignment="1" applyBorder="1" applyFont="1">
      <alignment vertical="center"/>
    </xf>
    <xf borderId="23" fillId="0" fontId="3" numFmtId="0" xfId="0" applyBorder="1" applyFont="1"/>
    <xf borderId="24" fillId="0" fontId="3" numFmtId="0" xfId="0" applyBorder="1" applyFont="1"/>
    <xf borderId="9" fillId="0" fontId="1" numFmtId="0" xfId="0" applyAlignment="1" applyBorder="1" applyFont="1">
      <alignment vertical="center"/>
    </xf>
    <xf borderId="0" fillId="0" fontId="1" numFmtId="10" xfId="0" applyAlignment="1" applyFont="1" applyNumberFormat="1">
      <alignment vertical="center"/>
    </xf>
    <xf borderId="3" fillId="0" fontId="1" numFmtId="10" xfId="0" applyAlignment="1" applyBorder="1" applyFont="1" applyNumberFormat="1">
      <alignment horizontal="center" vertical="center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161925</xdr:colOff>
      <xdr:row>11</xdr:row>
      <xdr:rowOff>0</xdr:rowOff>
    </xdr:from>
    <xdr:ext cx="6067425" cy="2781300"/>
    <xdr:sp>
      <xdr:nvSpPr>
        <xdr:cNvPr id="3" name="Shape 3"/>
        <xdr:cNvSpPr/>
      </xdr:nvSpPr>
      <xdr:spPr>
        <a:xfrm>
          <a:off x="2317050" y="2394113"/>
          <a:ext cx="6057900" cy="2771775"/>
        </a:xfrm>
        <a:prstGeom prst="rect">
          <a:avLst/>
        </a:prstGeom>
        <a:solidFill>
          <a:schemeClr val="accent4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A contratada deverá fornecer, no cardápio de almoço, no mínimo, 3 (três) vezes por semana, carne bovina e, no mínimo 2 (duas) vezes por semana, carne de frango, considerando para essa previsão, o período de Domingo à Sábado. Deverá, ainda, fornecer, no cardápio de jantar, no mínimo, 3 (três) vezes por semana, carne bovina e, no mínimo 2 (duas) vezes por semana, carne de frango, considerando para essa previsão, o período de Domingo à Sábado.</a:t>
          </a:r>
          <a:endParaRPr sz="12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A contratada deverá fornecer, no cardápio de almoço ou jantar, no mínimo, 1 (uma) vez por semana, carne suína, considerando para essa previsão, o período de Domingo à Sábado;</a:t>
          </a:r>
          <a:endParaRPr sz="12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A contratada deverá fornecer, no cardápio de almoço ou jantar, no mínimo, 1 (uma) vez por semana, peixe, considerando para essa previsão, o período de Domingo à Sábado;</a:t>
          </a:r>
          <a:endParaRPr sz="12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A contratada deverá fornecer, no cardápio de almoço ou jantar, no mínimo, 1 (uma) vez por semana, linguiça, de linguiça calabresa ou de frango,considerando para essa previsão, o período de Domingo à Sábado;</a:t>
          </a:r>
          <a:endParaRPr sz="12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A contratada deverá fornecer, no cardápio de almoço, no mínimo, 1 (uma) vez por mês, feijoada, considerando para essa previsão, o período de 30 dias;</a:t>
          </a:r>
          <a:endParaRPr sz="12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O fornecimento da proteína ovo, seja frito ou cozido, deverá se restringir a, no máximo, 1 (uma) vez por semana.</a:t>
          </a:r>
          <a:endParaRPr sz="12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0</xdr:col>
      <xdr:colOff>0</xdr:colOff>
      <xdr:row>57</xdr:row>
      <xdr:rowOff>0</xdr:rowOff>
    </xdr:from>
    <xdr:ext cx="6029325" cy="1990725"/>
    <xdr:sp>
      <xdr:nvSpPr>
        <xdr:cNvPr id="4" name="Shape 4"/>
        <xdr:cNvSpPr/>
      </xdr:nvSpPr>
      <xdr:spPr>
        <a:xfrm>
          <a:off x="2336100" y="2789400"/>
          <a:ext cx="6019800" cy="1981200"/>
        </a:xfrm>
        <a:prstGeom prst="rect">
          <a:avLst/>
        </a:prstGeom>
        <a:solidFill>
          <a:schemeClr val="accent4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No lanche noturno</a:t>
          </a:r>
          <a:r>
            <a:rPr lang="en-US" sz="11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, a distribuição de </a:t>
          </a:r>
          <a:r>
            <a:rPr b="0" lang="en-US" sz="11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biscoitos</a:t>
          </a:r>
          <a:r>
            <a:rPr lang="en-US" sz="11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poderá ocorrer, no máximo, até 03 (três) vezes por semana, sendo admitida a entrega, de biscoito salgado, pelo menos 1 (uma) vez na semana, e, de biscoito doce, 1 (uma) vez por semana, para proporcionar uma variabilidade mínima das opções.</a:t>
          </a:r>
          <a:endParaRPr sz="1200" u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No lanche noturno, deverá ser entregue, pelo menos 02 (duas) vezes por semana, a opção de pão, com frios e, no máximo, 04 (quatro) vezes por semana, a opção de pão “sabor”, não podendo ser entregue pães com o mesmo sabor no decorrer da mesma semana, considerando para essa previsão, o período de Domingo à Sábado.</a:t>
          </a:r>
          <a:endParaRPr sz="12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b="1" sz="1100">
            <a:solidFill>
              <a:schemeClr val="dk1"/>
            </a:solidFill>
          </a:endParaRPr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://www.salario.com.br/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43"/>
    <col customWidth="1" min="2" max="2" width="13.71"/>
    <col customWidth="1" min="3" max="12" width="13.29"/>
    <col customWidth="1" min="13" max="13" width="34.14"/>
    <col customWidth="1" min="14" max="14" width="30.71"/>
    <col customWidth="1" min="15" max="26" width="8.86"/>
  </cols>
  <sheetData>
    <row r="1" ht="120.0" customHeight="1">
      <c r="A1" s="1" t="s">
        <v>0</v>
      </c>
      <c r="L1" s="1"/>
      <c r="M1" s="1"/>
      <c r="N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9.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6" t="s">
        <v>13</v>
      </c>
      <c r="M5" s="6" t="s">
        <v>14</v>
      </c>
      <c r="N5" s="6" t="s">
        <v>15</v>
      </c>
    </row>
    <row r="6">
      <c r="A6" s="5" t="s">
        <v>16</v>
      </c>
      <c r="B6" s="7" t="s">
        <v>17</v>
      </c>
      <c r="C6" s="7" t="s">
        <v>18</v>
      </c>
      <c r="D6" s="8" t="s">
        <v>19</v>
      </c>
      <c r="E6" s="8" t="s">
        <v>19</v>
      </c>
      <c r="F6" s="9"/>
      <c r="G6" s="9"/>
      <c r="H6" s="9"/>
      <c r="I6" s="9"/>
      <c r="J6" s="9"/>
      <c r="K6" s="9"/>
      <c r="L6" s="10"/>
      <c r="M6" s="10"/>
      <c r="N6" s="10"/>
    </row>
    <row r="7" ht="15.0" customHeight="1">
      <c r="A7" s="5" t="s">
        <v>20</v>
      </c>
      <c r="B7" s="11" t="s">
        <v>21</v>
      </c>
      <c r="C7" s="11" t="s">
        <v>22</v>
      </c>
      <c r="D7" s="11" t="s">
        <v>23</v>
      </c>
      <c r="E7" s="12" t="s">
        <v>24</v>
      </c>
      <c r="F7" s="9"/>
      <c r="G7" s="9"/>
      <c r="H7" s="9"/>
      <c r="I7" s="9"/>
      <c r="J7" s="9"/>
      <c r="K7" s="9"/>
      <c r="L7" s="10"/>
      <c r="M7" s="10"/>
      <c r="N7" s="10"/>
    </row>
    <row r="8" ht="15.0" customHeight="1">
      <c r="A8" s="5" t="s">
        <v>25</v>
      </c>
      <c r="B8" s="13">
        <v>7993.0</v>
      </c>
      <c r="C8" s="9">
        <v>10044.0</v>
      </c>
      <c r="D8" s="14">
        <v>393105.0</v>
      </c>
      <c r="E8" s="14">
        <v>870890.0</v>
      </c>
      <c r="F8" s="9"/>
      <c r="G8" s="9"/>
      <c r="H8" s="9"/>
      <c r="I8" s="9"/>
      <c r="J8" s="9"/>
      <c r="K8" s="9"/>
      <c r="L8" s="15"/>
      <c r="M8" s="15"/>
      <c r="N8" s="15"/>
    </row>
    <row r="9" ht="15.0" customHeight="1">
      <c r="A9" s="16" t="s">
        <v>2</v>
      </c>
      <c r="B9" s="17">
        <v>1.85</v>
      </c>
      <c r="C9" s="17">
        <v>1.85</v>
      </c>
      <c r="D9" s="17">
        <v>2.2</v>
      </c>
      <c r="E9" s="17">
        <v>1.2</v>
      </c>
      <c r="F9" s="17"/>
      <c r="G9" s="17"/>
      <c r="H9" s="17"/>
      <c r="I9" s="17"/>
      <c r="J9" s="18"/>
      <c r="K9" s="18"/>
      <c r="L9" s="19">
        <f>IFERROR(MEDIAN($B9:$K9),"-")</f>
        <v>1.85</v>
      </c>
      <c r="M9" s="19">
        <f>IFERROR(L9*(1-50%),"-")</f>
        <v>0.925</v>
      </c>
      <c r="N9" s="19">
        <f>IFERROR(L9*(1+50%),"-")</f>
        <v>2.775</v>
      </c>
    </row>
    <row r="10" ht="15.0" customHeight="1">
      <c r="A10" s="5" t="s">
        <v>26</v>
      </c>
      <c r="B10" s="18">
        <f t="shared" ref="B10:I10" si="1">IFERROR(IF(B9&gt;$N9,"Não válido",IF(B9&lt;$M9,"Não válido",B9)),"-")</f>
        <v>1.85</v>
      </c>
      <c r="C10" s="18">
        <f t="shared" si="1"/>
        <v>1.85</v>
      </c>
      <c r="D10" s="18">
        <f t="shared" si="1"/>
        <v>2.2</v>
      </c>
      <c r="E10" s="18">
        <f t="shared" si="1"/>
        <v>1.2</v>
      </c>
      <c r="F10" s="18" t="str">
        <f t="shared" si="1"/>
        <v>Não válido</v>
      </c>
      <c r="G10" s="18" t="str">
        <f t="shared" si="1"/>
        <v>Não válido</v>
      </c>
      <c r="H10" s="18" t="str">
        <f t="shared" si="1"/>
        <v>Não válido</v>
      </c>
      <c r="I10" s="18" t="str">
        <f t="shared" si="1"/>
        <v>Não válido</v>
      </c>
      <c r="J10" s="9" t="str">
        <f t="shared" ref="J10:K10" si="2">IFERROR(IF(J9&gt;$N9,"Não válido",IF(J9&lt;$M9,"Não válido","Válido")),"-")</f>
        <v>Não válido</v>
      </c>
      <c r="K10" s="9" t="str">
        <f t="shared" si="2"/>
        <v>Não válido</v>
      </c>
      <c r="L10" s="1"/>
      <c r="M10" s="1"/>
      <c r="N10" s="1"/>
    </row>
    <row r="11" ht="15.0" customHeight="1">
      <c r="A11" s="20" t="s">
        <v>27</v>
      </c>
      <c r="B11" s="19">
        <f>IFERROR(MIN(B10:K10),"-")</f>
        <v>1.2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15.0" customHeight="1">
      <c r="A12" s="20" t="s">
        <v>28</v>
      </c>
      <c r="B12" s="19">
        <f>IFERROR(MEDIAN(B10:K10),"-")</f>
        <v>1.85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ht="15.0" customHeight="1">
      <c r="A13" s="20" t="s">
        <v>29</v>
      </c>
      <c r="B13" s="19">
        <f>IFERROR(AVERAGE(B10:K10),"-")</f>
        <v>1.775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ht="15.0" customHeight="1">
      <c r="A14" s="20" t="s">
        <v>30</v>
      </c>
      <c r="B14" s="19">
        <f>IFERROR(MAX(B10:K10),"-")</f>
        <v>2.2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ht="15.0" customHeight="1">
      <c r="A16" s="4" t="s">
        <v>31</v>
      </c>
      <c r="B16" s="5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5" t="s">
        <v>12</v>
      </c>
      <c r="L16" s="6" t="s">
        <v>13</v>
      </c>
      <c r="M16" s="6" t="s">
        <v>14</v>
      </c>
      <c r="N16" s="6" t="s">
        <v>15</v>
      </c>
    </row>
    <row r="17" ht="15.0" customHeight="1">
      <c r="A17" s="5" t="s">
        <v>16</v>
      </c>
      <c r="B17" s="7" t="s">
        <v>17</v>
      </c>
      <c r="C17" s="7" t="s">
        <v>18</v>
      </c>
      <c r="D17" s="8" t="s">
        <v>19</v>
      </c>
      <c r="E17" s="8" t="s">
        <v>19</v>
      </c>
      <c r="F17" s="9"/>
      <c r="G17" s="9"/>
      <c r="H17" s="9"/>
      <c r="I17" s="9"/>
      <c r="J17" s="9"/>
      <c r="K17" s="9"/>
      <c r="L17" s="10"/>
      <c r="M17" s="10"/>
      <c r="N17" s="10"/>
    </row>
    <row r="18" ht="15.0" customHeight="1">
      <c r="A18" s="5" t="s">
        <v>20</v>
      </c>
      <c r="B18" s="11" t="s">
        <v>21</v>
      </c>
      <c r="C18" s="11" t="s">
        <v>22</v>
      </c>
      <c r="D18" s="11" t="s">
        <v>32</v>
      </c>
      <c r="E18" s="13" t="s">
        <v>33</v>
      </c>
      <c r="F18" s="9"/>
      <c r="G18" s="9"/>
      <c r="H18" s="9"/>
      <c r="I18" s="9"/>
      <c r="J18" s="9"/>
      <c r="K18" s="9"/>
      <c r="L18" s="10"/>
      <c r="M18" s="10"/>
      <c r="N18" s="10"/>
    </row>
    <row r="19" ht="15.0" customHeight="1">
      <c r="A19" s="5" t="s">
        <v>25</v>
      </c>
      <c r="B19" s="9">
        <v>7993.0</v>
      </c>
      <c r="C19" s="9">
        <v>10044.0</v>
      </c>
      <c r="D19" s="14">
        <v>393105.0</v>
      </c>
      <c r="E19" s="14">
        <v>870890.0</v>
      </c>
      <c r="F19" s="9"/>
      <c r="G19" s="9"/>
      <c r="H19" s="9"/>
      <c r="I19" s="9"/>
      <c r="J19" s="9"/>
      <c r="K19" s="9"/>
      <c r="L19" s="15"/>
      <c r="M19" s="15"/>
      <c r="N19" s="15"/>
    </row>
    <row r="20" ht="15.0" customHeight="1">
      <c r="A20" s="16" t="s">
        <v>31</v>
      </c>
      <c r="B20" s="17">
        <v>7.71</v>
      </c>
      <c r="C20" s="17">
        <v>7.71</v>
      </c>
      <c r="D20" s="17">
        <f>5.4+0.31</f>
        <v>5.71</v>
      </c>
      <c r="E20" s="17">
        <f>4.82+0.31</f>
        <v>5.13</v>
      </c>
      <c r="F20" s="18"/>
      <c r="G20" s="18"/>
      <c r="H20" s="18"/>
      <c r="I20" s="18"/>
      <c r="J20" s="18"/>
      <c r="K20" s="18"/>
      <c r="L20" s="19">
        <f>IFERROR(MEDIAN($B20:$K20),"-")</f>
        <v>6.71</v>
      </c>
      <c r="M20" s="19">
        <f>IFERROR(L20*(1-50%),"-")</f>
        <v>3.355</v>
      </c>
      <c r="N20" s="19">
        <f>IFERROR(L20*(1+50%),"-")</f>
        <v>10.065</v>
      </c>
    </row>
    <row r="21" ht="15.0" customHeight="1">
      <c r="A21" s="5" t="s">
        <v>26</v>
      </c>
      <c r="B21" s="18">
        <f t="shared" ref="B21:I21" si="3">IFERROR(IF(B20&gt;$N20,"Não válido",IF(B20&lt;$M20,"Não válido",B20)),"-")</f>
        <v>7.71</v>
      </c>
      <c r="C21" s="18">
        <f t="shared" si="3"/>
        <v>7.71</v>
      </c>
      <c r="D21" s="18">
        <f t="shared" si="3"/>
        <v>5.71</v>
      </c>
      <c r="E21" s="18">
        <f t="shared" si="3"/>
        <v>5.13</v>
      </c>
      <c r="F21" s="18" t="str">
        <f t="shared" si="3"/>
        <v>Não válido</v>
      </c>
      <c r="G21" s="18" t="str">
        <f t="shared" si="3"/>
        <v>Não válido</v>
      </c>
      <c r="H21" s="18" t="str">
        <f t="shared" si="3"/>
        <v>Não válido</v>
      </c>
      <c r="I21" s="18" t="str">
        <f t="shared" si="3"/>
        <v>Não válido</v>
      </c>
      <c r="J21" s="9" t="str">
        <f t="shared" ref="J21:K21" si="4">IFERROR(IF(J20&gt;$N20,"Não válido",IF(J20&lt;$M20,"Não válido","Válido")),"-")</f>
        <v>Não válido</v>
      </c>
      <c r="K21" s="9" t="str">
        <f t="shared" si="4"/>
        <v>Não válido</v>
      </c>
      <c r="L21" s="1"/>
      <c r="M21" s="1"/>
      <c r="N21" s="1"/>
    </row>
    <row r="22" ht="15.0" customHeight="1">
      <c r="A22" s="20" t="s">
        <v>27</v>
      </c>
      <c r="B22" s="19">
        <f>IFERROR(MIN(B21:K21),"-")</f>
        <v>5.13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ht="15.0" customHeight="1">
      <c r="A23" s="20" t="s">
        <v>28</v>
      </c>
      <c r="B23" s="19">
        <f>IFERROR(MEDIAN(B21:K21),"-")</f>
        <v>6.71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ht="15.0" customHeight="1">
      <c r="A24" s="20" t="s">
        <v>29</v>
      </c>
      <c r="B24" s="19">
        <f>IFERROR(AVERAGE(B21:K21),"-")</f>
        <v>6.565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ht="15.0" customHeight="1">
      <c r="A25" s="20" t="s">
        <v>30</v>
      </c>
      <c r="B25" s="19">
        <f>IFERROR(MAX(B21:K21),"-")</f>
        <v>7.71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ht="15.0" customHeight="1">
      <c r="A27" s="4" t="s">
        <v>34</v>
      </c>
      <c r="B27" s="5" t="s">
        <v>3</v>
      </c>
      <c r="C27" s="5" t="s">
        <v>4</v>
      </c>
      <c r="D27" s="5" t="s">
        <v>5</v>
      </c>
      <c r="E27" s="5" t="s">
        <v>6</v>
      </c>
      <c r="F27" s="5" t="s">
        <v>7</v>
      </c>
      <c r="G27" s="5" t="s">
        <v>8</v>
      </c>
      <c r="H27" s="5" t="s">
        <v>9</v>
      </c>
      <c r="I27" s="5" t="s">
        <v>10</v>
      </c>
      <c r="J27" s="5" t="s">
        <v>11</v>
      </c>
      <c r="K27" s="5" t="s">
        <v>12</v>
      </c>
      <c r="L27" s="6" t="s">
        <v>13</v>
      </c>
      <c r="M27" s="6" t="s">
        <v>14</v>
      </c>
      <c r="N27" s="6" t="s">
        <v>15</v>
      </c>
    </row>
    <row r="28" ht="15.0" customHeight="1">
      <c r="A28" s="5" t="s">
        <v>16</v>
      </c>
      <c r="B28" s="7" t="s">
        <v>17</v>
      </c>
      <c r="C28" s="7" t="s">
        <v>18</v>
      </c>
      <c r="D28" s="8" t="s">
        <v>19</v>
      </c>
      <c r="E28" s="8" t="s">
        <v>19</v>
      </c>
      <c r="F28" s="9"/>
      <c r="G28" s="9"/>
      <c r="H28" s="9"/>
      <c r="I28" s="9"/>
      <c r="J28" s="9"/>
      <c r="K28" s="9"/>
      <c r="L28" s="10"/>
      <c r="M28" s="10"/>
      <c r="N28" s="10"/>
    </row>
    <row r="29" ht="15.0" customHeight="1">
      <c r="A29" s="5" t="s">
        <v>20</v>
      </c>
      <c r="B29" s="11" t="s">
        <v>21</v>
      </c>
      <c r="C29" s="11" t="s">
        <v>22</v>
      </c>
      <c r="D29" s="11" t="s">
        <v>35</v>
      </c>
      <c r="E29" s="11" t="s">
        <v>36</v>
      </c>
      <c r="F29" s="9"/>
      <c r="G29" s="9"/>
      <c r="H29" s="9"/>
      <c r="I29" s="9"/>
      <c r="J29" s="9"/>
      <c r="K29" s="9"/>
      <c r="L29" s="10"/>
      <c r="M29" s="10"/>
      <c r="N29" s="10"/>
    </row>
    <row r="30" ht="15.0" customHeight="1">
      <c r="A30" s="5" t="s">
        <v>25</v>
      </c>
      <c r="B30" s="9">
        <v>7993.0</v>
      </c>
      <c r="C30" s="9">
        <v>10044.0</v>
      </c>
      <c r="D30" s="14">
        <v>393105.0</v>
      </c>
      <c r="E30" s="14">
        <v>870890.0</v>
      </c>
      <c r="F30" s="9"/>
      <c r="G30" s="9"/>
      <c r="H30" s="9"/>
      <c r="I30" s="9"/>
      <c r="J30" s="9"/>
      <c r="K30" s="9"/>
      <c r="L30" s="15"/>
      <c r="M30" s="15"/>
      <c r="N30" s="15"/>
    </row>
    <row r="31" ht="15.0" customHeight="1">
      <c r="A31" s="16" t="s">
        <v>34</v>
      </c>
      <c r="B31" s="17">
        <v>7.07</v>
      </c>
      <c r="C31" s="17">
        <v>7.07</v>
      </c>
      <c r="D31" s="17">
        <v>5.4</v>
      </c>
      <c r="E31" s="17">
        <v>4.85</v>
      </c>
      <c r="F31" s="18"/>
      <c r="G31" s="18"/>
      <c r="H31" s="18"/>
      <c r="I31" s="18"/>
      <c r="J31" s="18"/>
      <c r="K31" s="18"/>
      <c r="L31" s="19">
        <f>IFERROR(MEDIAN($B31:$K31),"-")</f>
        <v>6.235</v>
      </c>
      <c r="M31" s="19">
        <f>IFERROR(L31*(1-50%),"-")</f>
        <v>3.1175</v>
      </c>
      <c r="N31" s="19">
        <f>IFERROR(L31*(1+50%),"-")</f>
        <v>9.3525</v>
      </c>
    </row>
    <row r="32" ht="15.0" customHeight="1">
      <c r="A32" s="5" t="s">
        <v>26</v>
      </c>
      <c r="B32" s="18">
        <f t="shared" ref="B32:I32" si="5">IFERROR(IF(B31&gt;$N31,"Não válido",IF(B31&lt;$M31,"Não válido",B31)),"-")</f>
        <v>7.07</v>
      </c>
      <c r="C32" s="18">
        <f t="shared" si="5"/>
        <v>7.07</v>
      </c>
      <c r="D32" s="18">
        <f t="shared" si="5"/>
        <v>5.4</v>
      </c>
      <c r="E32" s="18">
        <f t="shared" si="5"/>
        <v>4.85</v>
      </c>
      <c r="F32" s="18" t="str">
        <f t="shared" si="5"/>
        <v>Não válido</v>
      </c>
      <c r="G32" s="18" t="str">
        <f t="shared" si="5"/>
        <v>Não válido</v>
      </c>
      <c r="H32" s="18" t="str">
        <f t="shared" si="5"/>
        <v>Não válido</v>
      </c>
      <c r="I32" s="18" t="str">
        <f t="shared" si="5"/>
        <v>Não válido</v>
      </c>
      <c r="J32" s="9" t="str">
        <f t="shared" ref="J32:K32" si="6">IFERROR(IF(J31&gt;$N31,"Não válido",IF(J31&lt;$M31,"Não válido","Válido")),"-")</f>
        <v>Não válido</v>
      </c>
      <c r="K32" s="9" t="str">
        <f t="shared" si="6"/>
        <v>Não válido</v>
      </c>
      <c r="L32" s="1"/>
      <c r="M32" s="1"/>
      <c r="N32" s="1"/>
    </row>
    <row r="33" ht="15.0" customHeight="1">
      <c r="A33" s="20" t="s">
        <v>27</v>
      </c>
      <c r="B33" s="19">
        <f>IFERROR(MIN(B32:K32),"-")</f>
        <v>4.85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ht="15.0" customHeight="1">
      <c r="A34" s="20" t="s">
        <v>28</v>
      </c>
      <c r="B34" s="19">
        <f>IFERROR(MEDIAN(B32:K32),"-")</f>
        <v>6.235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ht="15.0" customHeight="1">
      <c r="A35" s="20" t="s">
        <v>29</v>
      </c>
      <c r="B35" s="19">
        <f>IFERROR(AVERAGE(B32:K32),"-")</f>
        <v>6.0975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ht="15.0" customHeight="1">
      <c r="A36" s="20" t="s">
        <v>30</v>
      </c>
      <c r="B36" s="19">
        <f>IFERROR(MAX(B32:K32),"-")</f>
        <v>7.07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ht="15.0" customHeight="1">
      <c r="A38" s="4" t="s">
        <v>37</v>
      </c>
      <c r="B38" s="5" t="s">
        <v>3</v>
      </c>
      <c r="C38" s="5" t="s">
        <v>4</v>
      </c>
      <c r="D38" s="5" t="s">
        <v>5</v>
      </c>
      <c r="E38" s="5" t="s">
        <v>6</v>
      </c>
      <c r="F38" s="5" t="s">
        <v>7</v>
      </c>
      <c r="G38" s="5" t="s">
        <v>8</v>
      </c>
      <c r="H38" s="5" t="s">
        <v>9</v>
      </c>
      <c r="I38" s="5" t="s">
        <v>10</v>
      </c>
      <c r="J38" s="5" t="s">
        <v>11</v>
      </c>
      <c r="K38" s="5" t="s">
        <v>12</v>
      </c>
      <c r="L38" s="6" t="s">
        <v>13</v>
      </c>
      <c r="M38" s="6" t="s">
        <v>14</v>
      </c>
      <c r="N38" s="6" t="s">
        <v>15</v>
      </c>
    </row>
    <row r="39" ht="15.0" customHeight="1">
      <c r="A39" s="5" t="s">
        <v>16</v>
      </c>
      <c r="B39" s="7" t="s">
        <v>17</v>
      </c>
      <c r="C39" s="7" t="s">
        <v>18</v>
      </c>
      <c r="D39" s="8" t="s">
        <v>19</v>
      </c>
      <c r="E39" s="8" t="s">
        <v>19</v>
      </c>
      <c r="F39" s="9"/>
      <c r="G39" s="9"/>
      <c r="H39" s="9"/>
      <c r="I39" s="9"/>
      <c r="J39" s="9"/>
      <c r="K39" s="9"/>
      <c r="L39" s="10"/>
      <c r="M39" s="10"/>
      <c r="N39" s="10"/>
    </row>
    <row r="40" ht="15.0" customHeight="1">
      <c r="A40" s="5" t="s">
        <v>20</v>
      </c>
      <c r="B40" s="11" t="s">
        <v>21</v>
      </c>
      <c r="C40" s="11" t="s">
        <v>22</v>
      </c>
      <c r="D40" s="12" t="s">
        <v>38</v>
      </c>
      <c r="E40" s="12" t="s">
        <v>39</v>
      </c>
      <c r="F40" s="9"/>
      <c r="G40" s="9"/>
      <c r="H40" s="9"/>
      <c r="I40" s="9"/>
      <c r="J40" s="9"/>
      <c r="K40" s="9"/>
      <c r="L40" s="10"/>
      <c r="M40" s="10"/>
      <c r="N40" s="10"/>
    </row>
    <row r="41" ht="15.0" customHeight="1">
      <c r="A41" s="5" t="s">
        <v>25</v>
      </c>
      <c r="B41" s="9">
        <v>7993.0</v>
      </c>
      <c r="C41" s="9">
        <v>10044.0</v>
      </c>
      <c r="D41" s="14">
        <v>393105.0</v>
      </c>
      <c r="E41" s="14">
        <v>870890.0</v>
      </c>
      <c r="F41" s="9"/>
      <c r="G41" s="9"/>
      <c r="H41" s="9"/>
      <c r="I41" s="9"/>
      <c r="J41" s="9"/>
      <c r="K41" s="9"/>
      <c r="L41" s="15"/>
      <c r="M41" s="15"/>
      <c r="N41" s="15"/>
    </row>
    <row r="42" ht="15.0" customHeight="1">
      <c r="A42" s="16" t="s">
        <v>37</v>
      </c>
      <c r="B42" s="17">
        <v>1.58</v>
      </c>
      <c r="C42" s="17">
        <v>1.58</v>
      </c>
      <c r="D42" s="17">
        <v>2.19</v>
      </c>
      <c r="E42" s="17">
        <v>1.19</v>
      </c>
      <c r="F42" s="18"/>
      <c r="G42" s="18"/>
      <c r="H42" s="18"/>
      <c r="I42" s="18"/>
      <c r="J42" s="18"/>
      <c r="K42" s="18"/>
      <c r="L42" s="19">
        <f>IFERROR(MEDIAN($B42:$K42),"-")</f>
        <v>1.58</v>
      </c>
      <c r="M42" s="19">
        <f>IFERROR(L42*(1-50%),"-")</f>
        <v>0.79</v>
      </c>
      <c r="N42" s="19">
        <f>IFERROR(L42*(1+50%),"-")</f>
        <v>2.37</v>
      </c>
    </row>
    <row r="43" ht="15.0" customHeight="1">
      <c r="A43" s="5" t="s">
        <v>26</v>
      </c>
      <c r="B43" s="18">
        <f t="shared" ref="B43:I43" si="7">IFERROR(IF(B42&gt;$N42,"Não válido",IF(B42&lt;$M42,"Não válido",B42)),"-")</f>
        <v>1.58</v>
      </c>
      <c r="C43" s="18">
        <f t="shared" si="7"/>
        <v>1.58</v>
      </c>
      <c r="D43" s="18">
        <f t="shared" si="7"/>
        <v>2.19</v>
      </c>
      <c r="E43" s="18">
        <f t="shared" si="7"/>
        <v>1.19</v>
      </c>
      <c r="F43" s="18" t="str">
        <f t="shared" si="7"/>
        <v>Não válido</v>
      </c>
      <c r="G43" s="18" t="str">
        <f t="shared" si="7"/>
        <v>Não válido</v>
      </c>
      <c r="H43" s="18" t="str">
        <f t="shared" si="7"/>
        <v>Não válido</v>
      </c>
      <c r="I43" s="18" t="str">
        <f t="shared" si="7"/>
        <v>Não válido</v>
      </c>
      <c r="J43" s="9" t="str">
        <f t="shared" ref="J43:K43" si="8">IFERROR(IF(J42&gt;$N42,"Não válido",IF(J42&lt;$M42,"Não válido","Válido")),"-")</f>
        <v>Não válido</v>
      </c>
      <c r="K43" s="9" t="str">
        <f t="shared" si="8"/>
        <v>Não válido</v>
      </c>
      <c r="L43" s="1"/>
      <c r="M43" s="1"/>
      <c r="N43" s="1"/>
    </row>
    <row r="44" ht="15.0" customHeight="1">
      <c r="A44" s="20" t="s">
        <v>27</v>
      </c>
      <c r="B44" s="19">
        <f>IFERROR(MIN(B43:K43),"-")</f>
        <v>1.19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ht="15.0" customHeight="1">
      <c r="A45" s="20" t="s">
        <v>28</v>
      </c>
      <c r="B45" s="19">
        <f>IFERROR(MEDIAN(B43:K43),"-")</f>
        <v>1.58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ht="15.0" customHeight="1">
      <c r="A46" s="20" t="s">
        <v>29</v>
      </c>
      <c r="B46" s="19">
        <f>IFERROR(AVERAGE(B43:K43),"-")</f>
        <v>1.635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ht="15.0" customHeight="1">
      <c r="A47" s="20" t="s">
        <v>30</v>
      </c>
      <c r="B47" s="19">
        <f>IFERROR(MAX(B43:K43),"-")</f>
        <v>2.19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</sheetData>
  <mergeCells count="14">
    <mergeCell ref="L16:L18"/>
    <mergeCell ref="L27:L29"/>
    <mergeCell ref="M27:M29"/>
    <mergeCell ref="N27:N29"/>
    <mergeCell ref="L38:L40"/>
    <mergeCell ref="M38:M40"/>
    <mergeCell ref="N38:N40"/>
    <mergeCell ref="A1:K1"/>
    <mergeCell ref="A3:K3"/>
    <mergeCell ref="L5:L7"/>
    <mergeCell ref="M5:M7"/>
    <mergeCell ref="N5:N7"/>
    <mergeCell ref="M16:M18"/>
    <mergeCell ref="N16:N18"/>
  </mergeCells>
  <conditionalFormatting sqref="B10:K10">
    <cfRule type="cellIs" dxfId="0" priority="1" operator="equal">
      <formula>"Não válido"</formula>
    </cfRule>
  </conditionalFormatting>
  <conditionalFormatting sqref="B21:K21">
    <cfRule type="cellIs" dxfId="0" priority="2" operator="equal">
      <formula>"Não válido"</formula>
    </cfRule>
  </conditionalFormatting>
  <conditionalFormatting sqref="B32:K32">
    <cfRule type="cellIs" dxfId="0" priority="3" operator="equal">
      <formula>"Não válido"</formula>
    </cfRule>
  </conditionalFormatting>
  <conditionalFormatting sqref="B43:K43">
    <cfRule type="cellIs" dxfId="0" priority="4" operator="equal">
      <formula>"Não válido"</formula>
    </cfRule>
  </conditionalFormatting>
  <printOptions/>
  <pageMargins bottom="0.787401575" footer="0.0" header="0.0" left="0.511811024" right="0.511811024" top="0.7874015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4.43" defaultRowHeight="15.0"/>
  <cols>
    <col customWidth="1" min="1" max="1" width="22.43"/>
    <col customWidth="1" min="2" max="2" width="13.43"/>
    <col customWidth="1" min="3" max="3" width="36.71"/>
    <col customWidth="1" min="4" max="4" width="13.71"/>
    <col customWidth="1" min="5" max="5" width="13.0"/>
    <col customWidth="1" min="6" max="6" width="19.43"/>
    <col customWidth="1" min="7" max="7" width="10.43"/>
    <col customWidth="1" min="8" max="8" width="19.29"/>
    <col customWidth="1" min="9" max="9" width="1.29"/>
    <col customWidth="1" min="10" max="10" width="13.43"/>
    <col customWidth="1" min="11" max="11" width="12.86"/>
    <col customWidth="1" min="12" max="12" width="19.43"/>
    <col customWidth="1" min="13" max="13" width="10.29"/>
    <col customWidth="1" min="14" max="14" width="19.29"/>
    <col customWidth="1" min="15" max="26" width="8.86"/>
  </cols>
  <sheetData>
    <row r="1">
      <c r="B1" s="60"/>
      <c r="C1" s="60"/>
      <c r="D1" s="167" t="s">
        <v>312</v>
      </c>
      <c r="E1" s="152"/>
      <c r="F1" s="152"/>
      <c r="G1" s="152"/>
      <c r="H1" s="152"/>
      <c r="I1" s="168"/>
      <c r="J1" s="169" t="s">
        <v>313</v>
      </c>
      <c r="K1" s="152"/>
      <c r="L1" s="152"/>
      <c r="M1" s="152"/>
      <c r="N1" s="152"/>
    </row>
    <row r="2">
      <c r="B2" s="60"/>
      <c r="C2" s="60"/>
      <c r="D2" s="67" t="s">
        <v>314</v>
      </c>
      <c r="E2" s="67" t="s">
        <v>315</v>
      </c>
      <c r="F2" s="67" t="s">
        <v>316</v>
      </c>
      <c r="G2" s="67" t="s">
        <v>317</v>
      </c>
      <c r="H2" s="67" t="s">
        <v>318</v>
      </c>
      <c r="I2" s="170"/>
      <c r="J2" s="67" t="s">
        <v>314</v>
      </c>
      <c r="K2" s="67" t="s">
        <v>319</v>
      </c>
      <c r="L2" s="67" t="s">
        <v>316</v>
      </c>
      <c r="M2" s="67" t="s">
        <v>317</v>
      </c>
      <c r="N2" s="67" t="s">
        <v>318</v>
      </c>
    </row>
    <row r="3">
      <c r="A3" s="171" t="s">
        <v>320</v>
      </c>
      <c r="B3" s="172" t="s">
        <v>321</v>
      </c>
      <c r="C3" s="173" t="s">
        <v>322</v>
      </c>
      <c r="D3" s="174">
        <v>0.9853</v>
      </c>
      <c r="E3" s="174">
        <v>2.5244</v>
      </c>
      <c r="F3" s="174">
        <v>0.5794</v>
      </c>
      <c r="G3" s="174">
        <v>2.1708</v>
      </c>
      <c r="H3" s="174">
        <v>0.9853</v>
      </c>
      <c r="I3" s="175"/>
      <c r="J3" s="174"/>
      <c r="K3" s="174"/>
      <c r="L3" s="174"/>
      <c r="M3" s="174"/>
      <c r="N3" s="174"/>
    </row>
    <row r="4">
      <c r="A4" s="10"/>
      <c r="B4" s="10"/>
      <c r="C4" s="173" t="s">
        <v>323</v>
      </c>
      <c r="D4" s="174">
        <v>0.02</v>
      </c>
      <c r="E4" s="174">
        <v>0.76</v>
      </c>
      <c r="F4" s="174">
        <v>0.02</v>
      </c>
      <c r="G4" s="174">
        <v>0.5</v>
      </c>
      <c r="H4" s="174">
        <v>0.02</v>
      </c>
      <c r="I4" s="175"/>
      <c r="J4" s="176">
        <f t="shared" ref="J4:N4" si="1">D4/(D$3+D$7)</f>
        <v>0.01436472025</v>
      </c>
      <c r="K4" s="176">
        <f t="shared" si="1"/>
        <v>0.2130582266</v>
      </c>
      <c r="L4" s="176">
        <f t="shared" si="1"/>
        <v>0.02442897276</v>
      </c>
      <c r="M4" s="176">
        <f t="shared" si="1"/>
        <v>0.162999185</v>
      </c>
      <c r="N4" s="176">
        <f t="shared" si="1"/>
        <v>0.01436472025</v>
      </c>
    </row>
    <row r="5">
      <c r="A5" s="10"/>
      <c r="B5" s="10"/>
      <c r="C5" s="173" t="s">
        <v>324</v>
      </c>
      <c r="D5" s="174">
        <v>0.0028</v>
      </c>
      <c r="E5" s="174">
        <v>0.0071</v>
      </c>
      <c r="F5" s="174">
        <v>0.0016</v>
      </c>
      <c r="G5" s="174">
        <v>0.0061</v>
      </c>
      <c r="H5" s="174">
        <v>0.0028</v>
      </c>
      <c r="I5" s="175"/>
      <c r="J5" s="176">
        <f t="shared" ref="J5:N5" si="2">D5/(D$3+D$7)</f>
        <v>0.002011060835</v>
      </c>
      <c r="K5" s="176">
        <f t="shared" si="2"/>
        <v>0.00199041238</v>
      </c>
      <c r="L5" s="176">
        <f t="shared" si="2"/>
        <v>0.001954317821</v>
      </c>
      <c r="M5" s="176">
        <f t="shared" si="2"/>
        <v>0.001988590057</v>
      </c>
      <c r="N5" s="176">
        <f t="shared" si="2"/>
        <v>0.002011060835</v>
      </c>
    </row>
    <row r="6">
      <c r="A6" s="10"/>
      <c r="B6" s="41"/>
      <c r="C6" s="173" t="s">
        <v>325</v>
      </c>
      <c r="D6" s="174">
        <v>0.0591</v>
      </c>
      <c r="E6" s="174">
        <v>0.1515</v>
      </c>
      <c r="F6" s="174">
        <v>0.0348</v>
      </c>
      <c r="G6" s="174">
        <v>0.1302</v>
      </c>
      <c r="H6" s="174">
        <v>0.0591</v>
      </c>
      <c r="I6" s="175"/>
      <c r="J6" s="176">
        <f t="shared" ref="J6:N6" si="3">D6/(D$3+D$7)</f>
        <v>0.04244774833</v>
      </c>
      <c r="K6" s="176">
        <f t="shared" si="3"/>
        <v>0.04247147543</v>
      </c>
      <c r="L6" s="176">
        <f t="shared" si="3"/>
        <v>0.04250641261</v>
      </c>
      <c r="M6" s="176">
        <f t="shared" si="3"/>
        <v>0.04244498778</v>
      </c>
      <c r="N6" s="176">
        <f t="shared" si="3"/>
        <v>0.04244774833</v>
      </c>
    </row>
    <row r="7">
      <c r="A7" s="10"/>
      <c r="B7" s="177" t="s">
        <v>326</v>
      </c>
      <c r="C7" s="29"/>
      <c r="D7" s="174">
        <v>0.407</v>
      </c>
      <c r="E7" s="174">
        <v>1.0427</v>
      </c>
      <c r="F7" s="174">
        <v>0.2393</v>
      </c>
      <c r="G7" s="174">
        <v>0.8967</v>
      </c>
      <c r="H7" s="174">
        <v>0.407</v>
      </c>
      <c r="I7" s="175"/>
      <c r="J7" s="176"/>
      <c r="K7" s="176"/>
      <c r="L7" s="176"/>
      <c r="M7" s="176"/>
      <c r="N7" s="176"/>
    </row>
    <row r="8">
      <c r="A8" s="10"/>
      <c r="B8" s="172" t="s">
        <v>327</v>
      </c>
      <c r="C8" s="178" t="s">
        <v>328</v>
      </c>
      <c r="D8" s="178">
        <v>0.015</v>
      </c>
      <c r="E8" s="174">
        <v>0.0384</v>
      </c>
      <c r="F8" s="174">
        <v>0.0088</v>
      </c>
      <c r="G8" s="174">
        <v>0.033</v>
      </c>
      <c r="H8" s="174">
        <v>0.015</v>
      </c>
      <c r="I8" s="175"/>
      <c r="J8" s="176">
        <f t="shared" ref="J8:N8" si="4">D8/(D$3+D$7)</f>
        <v>0.01077354019</v>
      </c>
      <c r="K8" s="176">
        <f t="shared" si="4"/>
        <v>0.01076504724</v>
      </c>
      <c r="L8" s="176">
        <f t="shared" si="4"/>
        <v>0.01074874802</v>
      </c>
      <c r="M8" s="176">
        <f t="shared" si="4"/>
        <v>0.01075794621</v>
      </c>
      <c r="N8" s="176">
        <f t="shared" si="4"/>
        <v>0.01077354019</v>
      </c>
    </row>
    <row r="9">
      <c r="A9" s="10"/>
      <c r="B9" s="10"/>
      <c r="C9" s="178" t="s">
        <v>329</v>
      </c>
      <c r="D9" s="174">
        <v>8.0E-4</v>
      </c>
      <c r="E9" s="174">
        <v>0.002</v>
      </c>
      <c r="F9" s="174">
        <v>5.0E-4</v>
      </c>
      <c r="G9" s="174">
        <v>0.0017</v>
      </c>
      <c r="H9" s="174">
        <v>8.0E-4</v>
      </c>
      <c r="I9" s="175"/>
      <c r="J9" s="176">
        <f t="shared" ref="J9:N9" si="5">D9/(D$3+D$7)</f>
        <v>0.0005745888099</v>
      </c>
      <c r="K9" s="176">
        <f t="shared" si="5"/>
        <v>0.0005606795436</v>
      </c>
      <c r="L9" s="176">
        <f t="shared" si="5"/>
        <v>0.000610724319</v>
      </c>
      <c r="M9" s="176">
        <f t="shared" si="5"/>
        <v>0.000554197229</v>
      </c>
      <c r="N9" s="176">
        <f t="shared" si="5"/>
        <v>0.0005745888099</v>
      </c>
    </row>
    <row r="10">
      <c r="A10" s="10"/>
      <c r="B10" s="10"/>
      <c r="C10" s="178" t="s">
        <v>330</v>
      </c>
      <c r="D10" s="174">
        <v>0.0264</v>
      </c>
      <c r="E10" s="174">
        <v>0.0677</v>
      </c>
      <c r="F10" s="174">
        <v>0.0155</v>
      </c>
      <c r="G10" s="174">
        <v>0.0582</v>
      </c>
      <c r="H10" s="174">
        <v>0.0264</v>
      </c>
      <c r="I10" s="175"/>
      <c r="J10" s="176">
        <f t="shared" ref="J10:N10" si="6">D10/(D$3+D$7)</f>
        <v>0.01896143073</v>
      </c>
      <c r="K10" s="176">
        <f t="shared" si="6"/>
        <v>0.01897900255</v>
      </c>
      <c r="L10" s="176">
        <f t="shared" si="6"/>
        <v>0.01893245389</v>
      </c>
      <c r="M10" s="176">
        <f t="shared" si="6"/>
        <v>0.01897310513</v>
      </c>
      <c r="N10" s="176">
        <f t="shared" si="6"/>
        <v>0.01896143073</v>
      </c>
    </row>
    <row r="11">
      <c r="A11" s="10"/>
      <c r="B11" s="10"/>
      <c r="C11" s="178" t="s">
        <v>331</v>
      </c>
      <c r="D11" s="174">
        <v>0.0035</v>
      </c>
      <c r="E11" s="174">
        <v>0.0091</v>
      </c>
      <c r="F11" s="174">
        <v>0.0021</v>
      </c>
      <c r="G11" s="174">
        <v>0.0078</v>
      </c>
      <c r="H11" s="174">
        <v>0.0035</v>
      </c>
      <c r="I11" s="175"/>
      <c r="J11" s="176">
        <f t="shared" ref="J11:N11" si="7">D11/(D$3+D$7)</f>
        <v>0.002513826043</v>
      </c>
      <c r="K11" s="176">
        <f t="shared" si="7"/>
        <v>0.002551091923</v>
      </c>
      <c r="L11" s="176">
        <f t="shared" si="7"/>
        <v>0.00256504214</v>
      </c>
      <c r="M11" s="176">
        <f t="shared" si="7"/>
        <v>0.002542787286</v>
      </c>
      <c r="N11" s="176">
        <f t="shared" si="7"/>
        <v>0.002513826043</v>
      </c>
    </row>
    <row r="12">
      <c r="A12" s="10"/>
      <c r="B12" s="10"/>
      <c r="C12" s="178" t="s">
        <v>332</v>
      </c>
      <c r="D12" s="174">
        <v>0.0063</v>
      </c>
      <c r="E12" s="174">
        <v>0.1613</v>
      </c>
      <c r="F12" s="174">
        <v>0.037</v>
      </c>
      <c r="G12" s="174">
        <v>0.1387</v>
      </c>
      <c r="H12" s="174">
        <v>0.063</v>
      </c>
      <c r="I12" s="175"/>
      <c r="J12" s="176">
        <f t="shared" ref="J12:N12" si="8">D12/(D$3+D$7)</f>
        <v>0.004524886878</v>
      </c>
      <c r="K12" s="176">
        <f t="shared" si="8"/>
        <v>0.04521880519</v>
      </c>
      <c r="L12" s="176">
        <f t="shared" si="8"/>
        <v>0.04519359961</v>
      </c>
      <c r="M12" s="176">
        <f t="shared" si="8"/>
        <v>0.04521597392</v>
      </c>
      <c r="N12" s="176">
        <f t="shared" si="8"/>
        <v>0.04524886878</v>
      </c>
    </row>
    <row r="13">
      <c r="A13" s="10"/>
      <c r="B13" s="10"/>
      <c r="C13" s="178" t="s">
        <v>333</v>
      </c>
      <c r="D13" s="174">
        <v>0.0118</v>
      </c>
      <c r="E13" s="174">
        <v>0.0301</v>
      </c>
      <c r="F13" s="174">
        <v>0.0069</v>
      </c>
      <c r="G13" s="174">
        <v>0.0259</v>
      </c>
      <c r="H13" s="174">
        <v>0.0118</v>
      </c>
      <c r="I13" s="175"/>
      <c r="J13" s="176">
        <f t="shared" ref="J13:N13" si="9">D13/(D$3+D$7)</f>
        <v>0.008475184946</v>
      </c>
      <c r="K13" s="176">
        <f t="shared" si="9"/>
        <v>0.008438227131</v>
      </c>
      <c r="L13" s="176">
        <f t="shared" si="9"/>
        <v>0.008427995603</v>
      </c>
      <c r="M13" s="176">
        <f t="shared" si="9"/>
        <v>0.008443357783</v>
      </c>
      <c r="N13" s="176">
        <f t="shared" si="9"/>
        <v>0.008475184946</v>
      </c>
    </row>
    <row r="14">
      <c r="A14" s="10"/>
      <c r="B14" s="10"/>
      <c r="C14" s="178" t="s">
        <v>287</v>
      </c>
      <c r="D14" s="174">
        <v>0.0435</v>
      </c>
      <c r="E14" s="174">
        <v>0.1115</v>
      </c>
      <c r="F14" s="174">
        <v>0.0256</v>
      </c>
      <c r="G14" s="174">
        <v>0.0959</v>
      </c>
      <c r="H14" s="174">
        <v>0.0435</v>
      </c>
      <c r="I14" s="175"/>
      <c r="J14" s="176">
        <f t="shared" ref="J14:N14" si="10">D14/(D$3+D$7)</f>
        <v>0.03124326654</v>
      </c>
      <c r="K14" s="176">
        <f t="shared" si="10"/>
        <v>0.03125788456</v>
      </c>
      <c r="L14" s="176">
        <f t="shared" si="10"/>
        <v>0.03126908513</v>
      </c>
      <c r="M14" s="176">
        <f t="shared" si="10"/>
        <v>0.03126324368</v>
      </c>
      <c r="N14" s="176">
        <f t="shared" si="10"/>
        <v>0.03124326654</v>
      </c>
    </row>
    <row r="15">
      <c r="A15" s="10"/>
      <c r="B15" s="10"/>
      <c r="C15" s="178" t="s">
        <v>334</v>
      </c>
      <c r="D15" s="174">
        <v>0.0034</v>
      </c>
      <c r="E15" s="174">
        <v>0.0088</v>
      </c>
      <c r="F15" s="174">
        <v>0.002</v>
      </c>
      <c r="G15" s="174">
        <v>0.0076</v>
      </c>
      <c r="H15" s="174">
        <v>0.0034</v>
      </c>
      <c r="I15" s="175"/>
      <c r="J15" s="176">
        <f t="shared" ref="J15:N15" si="11">D15/(D$3+D$7)</f>
        <v>0.002442002442</v>
      </c>
      <c r="K15" s="176">
        <f t="shared" si="11"/>
        <v>0.002466989992</v>
      </c>
      <c r="L15" s="176">
        <f t="shared" si="11"/>
        <v>0.002442897276</v>
      </c>
      <c r="M15" s="176">
        <f t="shared" si="11"/>
        <v>0.002477587612</v>
      </c>
      <c r="N15" s="176">
        <f t="shared" si="11"/>
        <v>0.002442002442</v>
      </c>
    </row>
    <row r="16">
      <c r="A16" s="41"/>
      <c r="B16" s="41"/>
      <c r="C16" s="178" t="s">
        <v>335</v>
      </c>
      <c r="D16" s="174">
        <v>0.0162</v>
      </c>
      <c r="E16" s="174">
        <v>0.0414</v>
      </c>
      <c r="F16" s="174">
        <v>0.0095</v>
      </c>
      <c r="G16" s="174">
        <v>0.0356</v>
      </c>
      <c r="H16" s="174">
        <v>0.0162</v>
      </c>
      <c r="I16" s="175"/>
      <c r="J16" s="176">
        <f t="shared" ref="J16:N16" si="12">D16/(D$3+D$7)</f>
        <v>0.0116354234</v>
      </c>
      <c r="K16" s="176">
        <f t="shared" si="12"/>
        <v>0.01160606655</v>
      </c>
      <c r="L16" s="176">
        <f t="shared" si="12"/>
        <v>0.01160376206</v>
      </c>
      <c r="M16" s="176">
        <f t="shared" si="12"/>
        <v>0.01160554197</v>
      </c>
      <c r="N16" s="176">
        <f t="shared" si="12"/>
        <v>0.0116354234</v>
      </c>
    </row>
    <row r="17">
      <c r="A17" s="179"/>
      <c r="B17" s="180"/>
      <c r="C17" s="180"/>
      <c r="D17" s="181"/>
      <c r="E17" s="181"/>
      <c r="F17" s="181"/>
      <c r="G17" s="181"/>
      <c r="H17" s="181"/>
      <c r="I17" s="181"/>
      <c r="J17" s="179"/>
      <c r="K17" s="179"/>
      <c r="L17" s="179"/>
      <c r="M17" s="179"/>
      <c r="N17" s="179"/>
    </row>
    <row r="18">
      <c r="A18" s="171" t="s">
        <v>336</v>
      </c>
      <c r="B18" s="172" t="s">
        <v>321</v>
      </c>
      <c r="C18" s="173" t="s">
        <v>322</v>
      </c>
      <c r="D18" s="174">
        <v>1.46</v>
      </c>
      <c r="E18" s="174">
        <v>4.24</v>
      </c>
      <c r="F18" s="174">
        <v>3.03</v>
      </c>
      <c r="G18" s="174">
        <v>4.24</v>
      </c>
      <c r="H18" s="174">
        <v>3.03</v>
      </c>
      <c r="I18" s="175"/>
      <c r="J18" s="174"/>
      <c r="K18" s="174"/>
      <c r="L18" s="174"/>
      <c r="M18" s="174"/>
      <c r="N18" s="174"/>
    </row>
    <row r="19">
      <c r="A19" s="10"/>
      <c r="B19" s="10"/>
      <c r="C19" s="173" t="s">
        <v>323</v>
      </c>
      <c r="D19" s="174">
        <v>0.05</v>
      </c>
      <c r="E19" s="174">
        <v>0.53</v>
      </c>
      <c r="F19" s="174">
        <v>0.07</v>
      </c>
      <c r="G19" s="174">
        <v>0.53</v>
      </c>
      <c r="H19" s="174">
        <v>0.07</v>
      </c>
      <c r="I19" s="175"/>
      <c r="J19" s="182">
        <f t="shared" ref="J19:N19" si="13">IFERROR(D19/(D$18+D$22),"-")</f>
        <v>0.008936550492</v>
      </c>
      <c r="K19" s="182">
        <f t="shared" si="13"/>
        <v>0.06328358209</v>
      </c>
      <c r="L19" s="182">
        <f t="shared" si="13"/>
        <v>0.009769713887</v>
      </c>
      <c r="M19" s="182">
        <f t="shared" si="13"/>
        <v>0.06328358209</v>
      </c>
      <c r="N19" s="182">
        <f t="shared" si="13"/>
        <v>0.009769713887</v>
      </c>
    </row>
    <row r="20">
      <c r="A20" s="10"/>
      <c r="B20" s="10"/>
      <c r="C20" s="173" t="s">
        <v>324</v>
      </c>
      <c r="D20" s="174">
        <v>0.02</v>
      </c>
      <c r="E20" s="174">
        <v>0.02</v>
      </c>
      <c r="F20" s="174">
        <v>0.02</v>
      </c>
      <c r="G20" s="174">
        <v>0.02</v>
      </c>
      <c r="H20" s="174">
        <v>0.02</v>
      </c>
      <c r="I20" s="175"/>
      <c r="J20" s="182">
        <f t="shared" ref="J20:N20" si="14">IFERROR(D20/(D$18+D$22),"-")</f>
        <v>0.003574620197</v>
      </c>
      <c r="K20" s="182">
        <f t="shared" si="14"/>
        <v>0.002388059701</v>
      </c>
      <c r="L20" s="182">
        <f t="shared" si="14"/>
        <v>0.002791346825</v>
      </c>
      <c r="M20" s="182">
        <f t="shared" si="14"/>
        <v>0.002388059701</v>
      </c>
      <c r="N20" s="182">
        <f t="shared" si="14"/>
        <v>0.002791346825</v>
      </c>
    </row>
    <row r="21" ht="15.75" customHeight="1">
      <c r="A21" s="10"/>
      <c r="B21" s="41"/>
      <c r="C21" s="173" t="s">
        <v>325</v>
      </c>
      <c r="D21" s="174">
        <v>0.5964</v>
      </c>
      <c r="E21" s="174">
        <v>0.5964</v>
      </c>
      <c r="F21" s="174">
        <v>0.5964</v>
      </c>
      <c r="G21" s="174">
        <v>0.5964</v>
      </c>
      <c r="H21" s="174">
        <v>0.5964</v>
      </c>
      <c r="I21" s="175"/>
      <c r="J21" s="182">
        <f t="shared" ref="J21:N21" si="15">IFERROR(D21/(D$18+D$22),"-")</f>
        <v>0.1065951743</v>
      </c>
      <c r="K21" s="182">
        <f t="shared" si="15"/>
        <v>0.0712119403</v>
      </c>
      <c r="L21" s="182">
        <f t="shared" si="15"/>
        <v>0.08323796232</v>
      </c>
      <c r="M21" s="182">
        <f t="shared" si="15"/>
        <v>0.0712119403</v>
      </c>
      <c r="N21" s="182">
        <f t="shared" si="15"/>
        <v>0.08323796232</v>
      </c>
    </row>
    <row r="22" ht="15.75" customHeight="1">
      <c r="A22" s="10"/>
      <c r="B22" s="177" t="s">
        <v>326</v>
      </c>
      <c r="C22" s="29"/>
      <c r="D22" s="183">
        <f t="shared" ref="D22:H22" si="16">AVERAGE(5.53,4.95,3.34,2.72)</f>
        <v>4.135</v>
      </c>
      <c r="E22" s="183">
        <f t="shared" si="16"/>
        <v>4.135</v>
      </c>
      <c r="F22" s="183">
        <f t="shared" si="16"/>
        <v>4.135</v>
      </c>
      <c r="G22" s="183">
        <f t="shared" si="16"/>
        <v>4.135</v>
      </c>
      <c r="H22" s="183">
        <f t="shared" si="16"/>
        <v>4.135</v>
      </c>
      <c r="I22" s="175"/>
      <c r="J22" s="182"/>
      <c r="K22" s="182"/>
      <c r="L22" s="182"/>
      <c r="M22" s="182"/>
      <c r="N22" s="182"/>
    </row>
    <row r="23" ht="15.75" customHeight="1">
      <c r="A23" s="10"/>
      <c r="B23" s="184" t="s">
        <v>327</v>
      </c>
      <c r="C23" s="178" t="s">
        <v>328</v>
      </c>
      <c r="D23" s="185">
        <f t="shared" ref="D23:H23" si="17">AVERAGE(0.3334,0.2501,0.2251,0.2001)</f>
        <v>0.252175</v>
      </c>
      <c r="E23" s="185">
        <f t="shared" si="17"/>
        <v>0.252175</v>
      </c>
      <c r="F23" s="185">
        <f t="shared" si="17"/>
        <v>0.252175</v>
      </c>
      <c r="G23" s="185">
        <f t="shared" si="17"/>
        <v>0.252175</v>
      </c>
      <c r="H23" s="185">
        <f t="shared" si="17"/>
        <v>0.252175</v>
      </c>
      <c r="I23" s="175"/>
      <c r="J23" s="182">
        <f t="shared" ref="J23:N23" si="18">IFERROR(D23/(D$18+D$22),"-")</f>
        <v>0.0450714924</v>
      </c>
      <c r="K23" s="182">
        <f t="shared" si="18"/>
        <v>0.03011044776</v>
      </c>
      <c r="L23" s="182">
        <f t="shared" si="18"/>
        <v>0.03519539428</v>
      </c>
      <c r="M23" s="182">
        <f t="shared" si="18"/>
        <v>0.03011044776</v>
      </c>
      <c r="N23" s="182">
        <f t="shared" si="18"/>
        <v>0.03519539428</v>
      </c>
    </row>
    <row r="24" ht="15.75" customHeight="1">
      <c r="A24" s="10"/>
      <c r="B24" s="186"/>
      <c r="C24" s="178" t="s">
        <v>329</v>
      </c>
      <c r="D24" s="183">
        <f t="shared" ref="D24:H24" si="19">AVERAGE(0.0063,0.0047,0.0042,0.0038)</f>
        <v>0.00475</v>
      </c>
      <c r="E24" s="183">
        <f t="shared" si="19"/>
        <v>0.00475</v>
      </c>
      <c r="F24" s="183">
        <f t="shared" si="19"/>
        <v>0.00475</v>
      </c>
      <c r="G24" s="183">
        <f t="shared" si="19"/>
        <v>0.00475</v>
      </c>
      <c r="H24" s="183">
        <f t="shared" si="19"/>
        <v>0.00475</v>
      </c>
      <c r="I24" s="175"/>
      <c r="J24" s="182">
        <f t="shared" ref="J24:N24" si="20">IFERROR(D24/(D$18+D$22),"-")</f>
        <v>0.0008489722967</v>
      </c>
      <c r="K24" s="182">
        <f t="shared" si="20"/>
        <v>0.0005671641791</v>
      </c>
      <c r="L24" s="182">
        <f t="shared" si="20"/>
        <v>0.0006629448709</v>
      </c>
      <c r="M24" s="182">
        <f t="shared" si="20"/>
        <v>0.0005671641791</v>
      </c>
      <c r="N24" s="182">
        <f t="shared" si="20"/>
        <v>0.0006629448709</v>
      </c>
    </row>
    <row r="25" ht="15.75" customHeight="1">
      <c r="A25" s="10"/>
      <c r="B25" s="186"/>
      <c r="C25" s="178" t="s">
        <v>330</v>
      </c>
      <c r="D25" s="183">
        <f t="shared" ref="D25:H25" si="21">AVERAGE(0.2431,0.1937,0.1441,0.1014)</f>
        <v>0.170575</v>
      </c>
      <c r="E25" s="183">
        <f t="shared" si="21"/>
        <v>0.170575</v>
      </c>
      <c r="F25" s="183">
        <f t="shared" si="21"/>
        <v>0.170575</v>
      </c>
      <c r="G25" s="183">
        <f t="shared" si="21"/>
        <v>0.170575</v>
      </c>
      <c r="H25" s="183">
        <f t="shared" si="21"/>
        <v>0.170575</v>
      </c>
      <c r="I25" s="175"/>
      <c r="J25" s="182">
        <f t="shared" ref="J25:N25" si="22">IFERROR(D25/(D$18+D$22),"-")</f>
        <v>0.030487042</v>
      </c>
      <c r="K25" s="182">
        <f t="shared" si="22"/>
        <v>0.02036716418</v>
      </c>
      <c r="L25" s="182">
        <f t="shared" si="22"/>
        <v>0.02380669923</v>
      </c>
      <c r="M25" s="182">
        <f t="shared" si="22"/>
        <v>0.02036716418</v>
      </c>
      <c r="N25" s="182">
        <f t="shared" si="22"/>
        <v>0.02380669923</v>
      </c>
    </row>
    <row r="26" ht="15.75" customHeight="1">
      <c r="A26" s="10"/>
      <c r="B26" s="186"/>
      <c r="C26" s="178" t="s">
        <v>331</v>
      </c>
      <c r="D26" s="183">
        <f t="shared" ref="D26:H26" si="23">AVERAGE(0.0406,0.0487,0.0269,0.0229)</f>
        <v>0.034775</v>
      </c>
      <c r="E26" s="183">
        <f t="shared" si="23"/>
        <v>0.034775</v>
      </c>
      <c r="F26" s="183">
        <f t="shared" si="23"/>
        <v>0.034775</v>
      </c>
      <c r="G26" s="183">
        <f t="shared" si="23"/>
        <v>0.034775</v>
      </c>
      <c r="H26" s="183">
        <f t="shared" si="23"/>
        <v>0.034775</v>
      </c>
      <c r="I26" s="175"/>
      <c r="J26" s="182">
        <f t="shared" ref="J26:N26" si="24">IFERROR(D26/(D$18+D$22),"-")</f>
        <v>0.006215370867</v>
      </c>
      <c r="K26" s="182">
        <f t="shared" si="24"/>
        <v>0.004152238806</v>
      </c>
      <c r="L26" s="182">
        <f t="shared" si="24"/>
        <v>0.004853454292</v>
      </c>
      <c r="M26" s="182">
        <f t="shared" si="24"/>
        <v>0.004152238806</v>
      </c>
      <c r="N26" s="182">
        <f t="shared" si="24"/>
        <v>0.004853454292</v>
      </c>
    </row>
    <row r="27" ht="15.75" customHeight="1">
      <c r="A27" s="10"/>
      <c r="B27" s="186"/>
      <c r="C27" s="178" t="s">
        <v>332</v>
      </c>
      <c r="D27" s="178">
        <v>0.4274</v>
      </c>
      <c r="E27" s="178">
        <v>0.4274</v>
      </c>
      <c r="F27" s="178">
        <v>0.4274</v>
      </c>
      <c r="G27" s="178">
        <v>0.4274</v>
      </c>
      <c r="H27" s="178">
        <v>0.4274</v>
      </c>
      <c r="I27" s="175"/>
      <c r="J27" s="182">
        <f t="shared" ref="J27:N27" si="25">IFERROR(D27/(D$18+D$22),"-")</f>
        <v>0.0763896336</v>
      </c>
      <c r="K27" s="182">
        <f t="shared" si="25"/>
        <v>0.05103283582</v>
      </c>
      <c r="L27" s="182">
        <f t="shared" si="25"/>
        <v>0.05965108165</v>
      </c>
      <c r="M27" s="182">
        <f t="shared" si="25"/>
        <v>0.05103283582</v>
      </c>
      <c r="N27" s="182">
        <f t="shared" si="25"/>
        <v>0.05965108165</v>
      </c>
    </row>
    <row r="28" ht="15.75" customHeight="1">
      <c r="A28" s="10"/>
      <c r="B28" s="186"/>
      <c r="C28" s="178" t="s">
        <v>333</v>
      </c>
      <c r="D28" s="185">
        <f t="shared" ref="D28:H28" si="26">AVERAGE(0.1547,0.1292,0.0952,0.0952)</f>
        <v>0.118575</v>
      </c>
      <c r="E28" s="185">
        <f t="shared" si="26"/>
        <v>0.118575</v>
      </c>
      <c r="F28" s="185">
        <f t="shared" si="26"/>
        <v>0.118575</v>
      </c>
      <c r="G28" s="185">
        <f t="shared" si="26"/>
        <v>0.118575</v>
      </c>
      <c r="H28" s="185">
        <f t="shared" si="26"/>
        <v>0.118575</v>
      </c>
      <c r="I28" s="175"/>
      <c r="J28" s="182">
        <f t="shared" ref="J28:N28" si="27">IFERROR(D28/(D$18+D$22),"-")</f>
        <v>0.02119302949</v>
      </c>
      <c r="K28" s="182">
        <f t="shared" si="27"/>
        <v>0.01415820896</v>
      </c>
      <c r="L28" s="182">
        <f t="shared" si="27"/>
        <v>0.01654919749</v>
      </c>
      <c r="M28" s="182">
        <f t="shared" si="27"/>
        <v>0.01415820896</v>
      </c>
      <c r="N28" s="182">
        <f t="shared" si="27"/>
        <v>0.01654919749</v>
      </c>
    </row>
    <row r="29" ht="15.75" customHeight="1">
      <c r="A29" s="10"/>
      <c r="B29" s="186"/>
      <c r="C29" s="178" t="s">
        <v>287</v>
      </c>
      <c r="D29" s="183">
        <f t="shared" ref="D29:H29" si="28">AVERAGE(0.4788,0.4305,0.3647,0.3048)</f>
        <v>0.3947</v>
      </c>
      <c r="E29" s="183">
        <f t="shared" si="28"/>
        <v>0.3947</v>
      </c>
      <c r="F29" s="183">
        <f t="shared" si="28"/>
        <v>0.3947</v>
      </c>
      <c r="G29" s="183">
        <f t="shared" si="28"/>
        <v>0.3947</v>
      </c>
      <c r="H29" s="183">
        <f t="shared" si="28"/>
        <v>0.3947</v>
      </c>
      <c r="I29" s="175"/>
      <c r="J29" s="182">
        <f t="shared" ref="J29:N29" si="29">IFERROR(D29/(D$18+D$22),"-")</f>
        <v>0.07054512958</v>
      </c>
      <c r="K29" s="182">
        <f t="shared" si="29"/>
        <v>0.04712835821</v>
      </c>
      <c r="L29" s="182">
        <f t="shared" si="29"/>
        <v>0.05508722959</v>
      </c>
      <c r="M29" s="182">
        <f t="shared" si="29"/>
        <v>0.04712835821</v>
      </c>
      <c r="N29" s="182">
        <f t="shared" si="29"/>
        <v>0.05508722959</v>
      </c>
    </row>
    <row r="30" ht="15.75" customHeight="1">
      <c r="A30" s="10"/>
      <c r="B30" s="186"/>
      <c r="C30" s="178" t="s">
        <v>334</v>
      </c>
      <c r="D30" s="183">
        <f t="shared" ref="D30:H30" si="30">AVERAGE(0.0166,0.0189,0.0265,0.0155)</f>
        <v>0.019375</v>
      </c>
      <c r="E30" s="183">
        <f t="shared" si="30"/>
        <v>0.019375</v>
      </c>
      <c r="F30" s="183">
        <f t="shared" si="30"/>
        <v>0.019375</v>
      </c>
      <c r="G30" s="183">
        <f t="shared" si="30"/>
        <v>0.019375</v>
      </c>
      <c r="H30" s="183">
        <f t="shared" si="30"/>
        <v>0.019375</v>
      </c>
      <c r="I30" s="175"/>
      <c r="J30" s="182">
        <f t="shared" ref="J30:N30" si="31">IFERROR(D30/(D$18+D$22),"-")</f>
        <v>0.003462913315</v>
      </c>
      <c r="K30" s="182">
        <f t="shared" si="31"/>
        <v>0.002313432836</v>
      </c>
      <c r="L30" s="182">
        <f t="shared" si="31"/>
        <v>0.002704117237</v>
      </c>
      <c r="M30" s="182">
        <f t="shared" si="31"/>
        <v>0.002313432836</v>
      </c>
      <c r="N30" s="182">
        <f t="shared" si="31"/>
        <v>0.002704117237</v>
      </c>
    </row>
    <row r="31" ht="15.75" customHeight="1">
      <c r="A31" s="10"/>
      <c r="B31" s="186"/>
      <c r="C31" s="178" t="s">
        <v>335</v>
      </c>
      <c r="D31" s="178">
        <v>0.16</v>
      </c>
      <c r="E31" s="178">
        <v>0.16</v>
      </c>
      <c r="F31" s="178">
        <v>0.16</v>
      </c>
      <c r="G31" s="178">
        <v>0.16</v>
      </c>
      <c r="H31" s="178">
        <v>0.16</v>
      </c>
      <c r="I31" s="175"/>
      <c r="J31" s="182">
        <f t="shared" ref="J31:N31" si="32">IFERROR(D31/(D$18+D$22),"-")</f>
        <v>0.02859696157</v>
      </c>
      <c r="K31" s="182">
        <f t="shared" si="32"/>
        <v>0.01910447761</v>
      </c>
      <c r="L31" s="182">
        <f t="shared" si="32"/>
        <v>0.0223307746</v>
      </c>
      <c r="M31" s="182">
        <f t="shared" si="32"/>
        <v>0.01910447761</v>
      </c>
      <c r="N31" s="182">
        <f t="shared" si="32"/>
        <v>0.0223307746</v>
      </c>
    </row>
    <row r="32" ht="15.75" customHeight="1">
      <c r="A32" s="41"/>
      <c r="B32" s="187"/>
      <c r="C32" s="188" t="s">
        <v>337</v>
      </c>
      <c r="D32" s="183">
        <f t="shared" ref="D32:H32" si="33">AVERAGE(0.0009,0.0005,0.0002,0.0001)</f>
        <v>0.000425</v>
      </c>
      <c r="E32" s="183">
        <f t="shared" si="33"/>
        <v>0.000425</v>
      </c>
      <c r="F32" s="183">
        <f t="shared" si="33"/>
        <v>0.000425</v>
      </c>
      <c r="G32" s="183">
        <f t="shared" si="33"/>
        <v>0.000425</v>
      </c>
      <c r="H32" s="183">
        <f t="shared" si="33"/>
        <v>0.000425</v>
      </c>
      <c r="I32" s="175"/>
      <c r="J32" s="182">
        <f t="shared" ref="J32:N32" si="34">IFERROR(D32/(D$18+D$22),"-")</f>
        <v>0.00007596067918</v>
      </c>
      <c r="K32" s="182">
        <f t="shared" si="34"/>
        <v>0.00005074626866</v>
      </c>
      <c r="L32" s="182">
        <f t="shared" si="34"/>
        <v>0.00005931612003</v>
      </c>
      <c r="M32" s="182">
        <f t="shared" si="34"/>
        <v>0.00005074626866</v>
      </c>
      <c r="N32" s="182">
        <f t="shared" si="34"/>
        <v>0.00005931612003</v>
      </c>
    </row>
    <row r="33" ht="15.75" customHeight="1">
      <c r="A33" s="179"/>
      <c r="B33" s="180"/>
      <c r="C33" s="180"/>
      <c r="D33" s="181"/>
      <c r="E33" s="181"/>
      <c r="F33" s="181"/>
      <c r="G33" s="181"/>
      <c r="H33" s="181"/>
      <c r="I33" s="181"/>
      <c r="J33" s="179"/>
      <c r="K33" s="179"/>
      <c r="L33" s="179"/>
      <c r="M33" s="179"/>
      <c r="N33" s="179"/>
    </row>
    <row r="34" ht="15.75" customHeight="1">
      <c r="A34" s="171" t="s">
        <v>338</v>
      </c>
      <c r="B34" s="172" t="s">
        <v>321</v>
      </c>
      <c r="C34" s="173" t="s">
        <v>322</v>
      </c>
      <c r="D34" s="174">
        <v>2.38</v>
      </c>
      <c r="E34" s="174">
        <v>5.43</v>
      </c>
      <c r="F34" s="174">
        <v>2.38</v>
      </c>
      <c r="G34" s="174">
        <v>5.43</v>
      </c>
      <c r="H34" s="174" t="s">
        <v>186</v>
      </c>
      <c r="I34" s="175"/>
      <c r="J34" s="174"/>
      <c r="K34" s="174"/>
      <c r="L34" s="174"/>
      <c r="M34" s="174"/>
      <c r="N34" s="174"/>
    </row>
    <row r="35" ht="15.75" customHeight="1">
      <c r="A35" s="10"/>
      <c r="B35" s="10"/>
      <c r="C35" s="173" t="s">
        <v>323</v>
      </c>
      <c r="D35" s="174">
        <v>0.01</v>
      </c>
      <c r="E35" s="174">
        <v>0.02</v>
      </c>
      <c r="F35" s="174">
        <v>0.01</v>
      </c>
      <c r="G35" s="174">
        <v>0.02</v>
      </c>
      <c r="H35" s="174" t="s">
        <v>186</v>
      </c>
      <c r="I35" s="175"/>
      <c r="J35" s="182">
        <f t="shared" ref="J35:N35" si="35">IFERROR(D35/(D$34+D$38),"-")</f>
        <v>0.001125422033</v>
      </c>
      <c r="K35" s="182">
        <f t="shared" si="35"/>
        <v>0.001675665612</v>
      </c>
      <c r="L35" s="182">
        <f t="shared" si="35"/>
        <v>0.001125422033</v>
      </c>
      <c r="M35" s="182">
        <f t="shared" si="35"/>
        <v>0.001675665612</v>
      </c>
      <c r="N35" s="182" t="str">
        <f t="shared" si="35"/>
        <v>-</v>
      </c>
    </row>
    <row r="36" ht="15.75" customHeight="1">
      <c r="A36" s="10"/>
      <c r="B36" s="10"/>
      <c r="C36" s="173" t="s">
        <v>324</v>
      </c>
      <c r="D36" s="174">
        <v>0.02</v>
      </c>
      <c r="E36" s="174">
        <v>0.02</v>
      </c>
      <c r="F36" s="174">
        <v>0.02</v>
      </c>
      <c r="G36" s="174">
        <v>0.02</v>
      </c>
      <c r="H36" s="174" t="s">
        <v>186</v>
      </c>
      <c r="I36" s="175"/>
      <c r="J36" s="182">
        <f t="shared" ref="J36:N36" si="36">IFERROR(D36/(D$34+D$38),"-")</f>
        <v>0.002250844067</v>
      </c>
      <c r="K36" s="182">
        <f t="shared" si="36"/>
        <v>0.001675665612</v>
      </c>
      <c r="L36" s="182">
        <f t="shared" si="36"/>
        <v>0.002250844067</v>
      </c>
      <c r="M36" s="182">
        <f t="shared" si="36"/>
        <v>0.001675665612</v>
      </c>
      <c r="N36" s="182" t="str">
        <f t="shared" si="36"/>
        <v>-</v>
      </c>
    </row>
    <row r="37" ht="15.75" customHeight="1">
      <c r="A37" s="10"/>
      <c r="B37" s="41"/>
      <c r="C37" s="173" t="s">
        <v>325</v>
      </c>
      <c r="D37" s="174">
        <v>0.9372</v>
      </c>
      <c r="E37" s="174">
        <v>0.9372</v>
      </c>
      <c r="F37" s="174">
        <v>0.9372</v>
      </c>
      <c r="G37" s="174">
        <v>0.9372</v>
      </c>
      <c r="H37" s="174" t="s">
        <v>186</v>
      </c>
      <c r="I37" s="175"/>
      <c r="J37" s="182">
        <f t="shared" ref="J37:N37" si="37">IFERROR(D37/(D$34+D$38),"-")</f>
        <v>0.105474553</v>
      </c>
      <c r="K37" s="182">
        <f t="shared" si="37"/>
        <v>0.07852169056</v>
      </c>
      <c r="L37" s="182">
        <f t="shared" si="37"/>
        <v>0.105474553</v>
      </c>
      <c r="M37" s="182">
        <f t="shared" si="37"/>
        <v>0.07852169056</v>
      </c>
      <c r="N37" s="182" t="str">
        <f t="shared" si="37"/>
        <v>-</v>
      </c>
    </row>
    <row r="38" ht="15.75" customHeight="1">
      <c r="A38" s="10"/>
      <c r="B38" s="177" t="s">
        <v>326</v>
      </c>
      <c r="C38" s="29"/>
      <c r="D38" s="183">
        <f t="shared" ref="D38:G38" si="38">AVERAGE(11.49,7.99,6.11,6.18,5.48,6.07,5.61,5.34,4.28)</f>
        <v>6.505555556</v>
      </c>
      <c r="E38" s="183">
        <f t="shared" si="38"/>
        <v>6.505555556</v>
      </c>
      <c r="F38" s="183">
        <f t="shared" si="38"/>
        <v>6.505555556</v>
      </c>
      <c r="G38" s="183">
        <f t="shared" si="38"/>
        <v>6.505555556</v>
      </c>
      <c r="H38" s="174" t="s">
        <v>186</v>
      </c>
      <c r="I38" s="175"/>
      <c r="J38" s="182"/>
      <c r="K38" s="182"/>
      <c r="L38" s="182"/>
      <c r="M38" s="182"/>
      <c r="N38" s="182"/>
    </row>
    <row r="39" ht="15.0" customHeight="1">
      <c r="A39" s="10"/>
      <c r="B39" s="184" t="s">
        <v>327</v>
      </c>
      <c r="C39" s="178" t="s">
        <v>328</v>
      </c>
      <c r="D39" s="178" t="s">
        <v>186</v>
      </c>
      <c r="E39" s="174" t="s">
        <v>186</v>
      </c>
      <c r="F39" s="174" t="s">
        <v>186</v>
      </c>
      <c r="G39" s="174" t="s">
        <v>186</v>
      </c>
      <c r="H39" s="174" t="s">
        <v>186</v>
      </c>
      <c r="I39" s="175"/>
      <c r="J39" s="182" t="str">
        <f t="shared" ref="J39:N39" si="39">IFERROR(D39/(D$34+D$38),"-")</f>
        <v>-</v>
      </c>
      <c r="K39" s="182" t="str">
        <f t="shared" si="39"/>
        <v>-</v>
      </c>
      <c r="L39" s="182" t="str">
        <f t="shared" si="39"/>
        <v>-</v>
      </c>
      <c r="M39" s="182" t="str">
        <f t="shared" si="39"/>
        <v>-</v>
      </c>
      <c r="N39" s="182" t="str">
        <f t="shared" si="39"/>
        <v>-</v>
      </c>
    </row>
    <row r="40" ht="15.75" customHeight="1">
      <c r="A40" s="10"/>
      <c r="B40" s="186"/>
      <c r="C40" s="178" t="s">
        <v>329</v>
      </c>
      <c r="D40" s="183">
        <f t="shared" ref="D40:G40" si="40">AVERAGE(0.0135,0.012,0.0101,0.0169,0.0236,0.016,0.0118,0.0069,0.0049)</f>
        <v>0.01285555556</v>
      </c>
      <c r="E40" s="183">
        <f t="shared" si="40"/>
        <v>0.01285555556</v>
      </c>
      <c r="F40" s="183">
        <f t="shared" si="40"/>
        <v>0.01285555556</v>
      </c>
      <c r="G40" s="183">
        <f t="shared" si="40"/>
        <v>0.01285555556</v>
      </c>
      <c r="H40" s="174" t="s">
        <v>186</v>
      </c>
      <c r="I40" s="175"/>
      <c r="J40" s="182">
        <f t="shared" ref="J40:N40" si="41">IFERROR(D40/(D$34+D$38),"-")</f>
        <v>0.001446792547</v>
      </c>
      <c r="K40" s="182">
        <f t="shared" si="41"/>
        <v>0.001077080618</v>
      </c>
      <c r="L40" s="182">
        <f t="shared" si="41"/>
        <v>0.001446792547</v>
      </c>
      <c r="M40" s="182">
        <f t="shared" si="41"/>
        <v>0.001077080618</v>
      </c>
      <c r="N40" s="182" t="str">
        <f t="shared" si="41"/>
        <v>-</v>
      </c>
    </row>
    <row r="41" ht="15.75" customHeight="1">
      <c r="A41" s="10"/>
      <c r="B41" s="186"/>
      <c r="C41" s="178" t="s">
        <v>330</v>
      </c>
      <c r="D41" s="183">
        <f t="shared" ref="D41:G41" si="42">AVERAGE(0.3994,0.2059,0.1235,0.1179,0.0573,0.1052,0.1121,0.1043,0.0777)</f>
        <v>0.1448111111</v>
      </c>
      <c r="E41" s="183">
        <f t="shared" si="42"/>
        <v>0.1448111111</v>
      </c>
      <c r="F41" s="183">
        <f t="shared" si="42"/>
        <v>0.1448111111</v>
      </c>
      <c r="G41" s="183">
        <f t="shared" si="42"/>
        <v>0.1448111111</v>
      </c>
      <c r="H41" s="174" t="s">
        <v>186</v>
      </c>
      <c r="I41" s="175"/>
      <c r="J41" s="182">
        <f t="shared" ref="J41:N41" si="43">IFERROR(D41/(D$34+D$38),"-")</f>
        <v>0.01629736151</v>
      </c>
      <c r="K41" s="182">
        <f t="shared" si="43"/>
        <v>0.01213274995</v>
      </c>
      <c r="L41" s="182">
        <f t="shared" si="43"/>
        <v>0.01629736151</v>
      </c>
      <c r="M41" s="182">
        <f t="shared" si="43"/>
        <v>0.01213274995</v>
      </c>
      <c r="N41" s="182" t="str">
        <f t="shared" si="43"/>
        <v>-</v>
      </c>
    </row>
    <row r="42" ht="15.75" customHeight="1">
      <c r="A42" s="10"/>
      <c r="B42" s="186"/>
      <c r="C42" s="178" t="s">
        <v>331</v>
      </c>
      <c r="D42" s="183">
        <f t="shared" ref="D42:G42" si="44">AVERAGE(0.0977,0.0727,0.0476,0.056,0.0309,0.0338,0.0353,0.0257,0.0224)</f>
        <v>0.0469</v>
      </c>
      <c r="E42" s="183">
        <f t="shared" si="44"/>
        <v>0.0469</v>
      </c>
      <c r="F42" s="183">
        <f t="shared" si="44"/>
        <v>0.0469</v>
      </c>
      <c r="G42" s="183">
        <f t="shared" si="44"/>
        <v>0.0469</v>
      </c>
      <c r="H42" s="174" t="s">
        <v>186</v>
      </c>
      <c r="I42" s="175"/>
      <c r="J42" s="182">
        <f t="shared" ref="J42:N42" si="45">IFERROR(D42/(D$34+D$38),"-")</f>
        <v>0.005278229336</v>
      </c>
      <c r="K42" s="182">
        <f t="shared" si="45"/>
        <v>0.003929435859</v>
      </c>
      <c r="L42" s="182">
        <f t="shared" si="45"/>
        <v>0.005278229336</v>
      </c>
      <c r="M42" s="182">
        <f t="shared" si="45"/>
        <v>0.003929435859</v>
      </c>
      <c r="N42" s="182" t="str">
        <f t="shared" si="45"/>
        <v>-</v>
      </c>
    </row>
    <row r="43" ht="15.75" customHeight="1">
      <c r="A43" s="10"/>
      <c r="B43" s="186"/>
      <c r="C43" s="178" t="s">
        <v>332</v>
      </c>
      <c r="D43" s="178" t="s">
        <v>186</v>
      </c>
      <c r="E43" s="174" t="s">
        <v>186</v>
      </c>
      <c r="F43" s="174" t="s">
        <v>186</v>
      </c>
      <c r="G43" s="174" t="s">
        <v>186</v>
      </c>
      <c r="H43" s="174" t="s">
        <v>186</v>
      </c>
      <c r="I43" s="175"/>
      <c r="J43" s="182" t="str">
        <f t="shared" ref="J43:N43" si="46">IFERROR(D43/(D$34+D$38),"-")</f>
        <v>-</v>
      </c>
      <c r="K43" s="182" t="str">
        <f t="shared" si="46"/>
        <v>-</v>
      </c>
      <c r="L43" s="182" t="str">
        <f t="shared" si="46"/>
        <v>-</v>
      </c>
      <c r="M43" s="182" t="str">
        <f t="shared" si="46"/>
        <v>-</v>
      </c>
      <c r="N43" s="182" t="str">
        <f t="shared" si="46"/>
        <v>-</v>
      </c>
    </row>
    <row r="44" ht="15.75" customHeight="1">
      <c r="A44" s="10"/>
      <c r="B44" s="186"/>
      <c r="C44" s="178" t="s">
        <v>333</v>
      </c>
      <c r="D44" s="178" t="s">
        <v>186</v>
      </c>
      <c r="E44" s="174" t="s">
        <v>186</v>
      </c>
      <c r="F44" s="174" t="s">
        <v>186</v>
      </c>
      <c r="G44" s="174" t="s">
        <v>186</v>
      </c>
      <c r="H44" s="174" t="s">
        <v>186</v>
      </c>
      <c r="I44" s="175"/>
      <c r="J44" s="182" t="str">
        <f t="shared" ref="J44:N44" si="47">IFERROR(D44/(D$34+D$38),"-")</f>
        <v>-</v>
      </c>
      <c r="K44" s="182" t="str">
        <f t="shared" si="47"/>
        <v>-</v>
      </c>
      <c r="L44" s="182" t="str">
        <f t="shared" si="47"/>
        <v>-</v>
      </c>
      <c r="M44" s="182" t="str">
        <f t="shared" si="47"/>
        <v>-</v>
      </c>
      <c r="N44" s="182" t="str">
        <f t="shared" si="47"/>
        <v>-</v>
      </c>
    </row>
    <row r="45" ht="15.75" customHeight="1">
      <c r="A45" s="10"/>
      <c r="B45" s="186"/>
      <c r="C45" s="178" t="s">
        <v>287</v>
      </c>
      <c r="D45" s="183">
        <f t="shared" ref="D45:G45" si="48">AVERAGE(0.7252,0.6634,0.6179,0.6016,0.5362,0.5012,0.4744,0.4271,0.3963)</f>
        <v>0.5492555556</v>
      </c>
      <c r="E45" s="183">
        <f t="shared" si="48"/>
        <v>0.5492555556</v>
      </c>
      <c r="F45" s="183">
        <f t="shared" si="48"/>
        <v>0.5492555556</v>
      </c>
      <c r="G45" s="183">
        <f t="shared" si="48"/>
        <v>0.5492555556</v>
      </c>
      <c r="H45" s="174" t="s">
        <v>186</v>
      </c>
      <c r="I45" s="175"/>
      <c r="J45" s="182">
        <f t="shared" ref="J45:N45" si="49">IFERROR(D45/(D$34+D$38),"-")</f>
        <v>0.06181443041</v>
      </c>
      <c r="K45" s="182">
        <f t="shared" si="49"/>
        <v>0.04601843232</v>
      </c>
      <c r="L45" s="182">
        <f t="shared" si="49"/>
        <v>0.06181443041</v>
      </c>
      <c r="M45" s="182">
        <f t="shared" si="49"/>
        <v>0.04601843232</v>
      </c>
      <c r="N45" s="182" t="str">
        <f t="shared" si="49"/>
        <v>-</v>
      </c>
    </row>
    <row r="46" ht="15.75" customHeight="1">
      <c r="A46" s="10"/>
      <c r="B46" s="186"/>
      <c r="C46" s="178" t="s">
        <v>334</v>
      </c>
      <c r="D46" s="183">
        <f t="shared" ref="D46:G46" si="50">AVERAGE(0.24,0.12,0.072,0.06,0.0288,0.0195,0.0144,0.0085,0.006)</f>
        <v>0.06324444444</v>
      </c>
      <c r="E46" s="183">
        <f t="shared" si="50"/>
        <v>0.06324444444</v>
      </c>
      <c r="F46" s="183">
        <f t="shared" si="50"/>
        <v>0.06324444444</v>
      </c>
      <c r="G46" s="183">
        <f t="shared" si="50"/>
        <v>0.06324444444</v>
      </c>
      <c r="H46" s="174" t="s">
        <v>186</v>
      </c>
      <c r="I46" s="175"/>
      <c r="J46" s="182">
        <f t="shared" ref="J46:N46" si="51">IFERROR(D46/(D$34+D$38),"-")</f>
        <v>0.007117669126</v>
      </c>
      <c r="K46" s="182">
        <f t="shared" si="51"/>
        <v>0.005298827034</v>
      </c>
      <c r="L46" s="182">
        <f t="shared" si="51"/>
        <v>0.007117669126</v>
      </c>
      <c r="M46" s="182">
        <f t="shared" si="51"/>
        <v>0.005298827034</v>
      </c>
      <c r="N46" s="182" t="str">
        <f t="shared" si="51"/>
        <v>-</v>
      </c>
    </row>
    <row r="47" ht="15.75" customHeight="1">
      <c r="A47" s="10"/>
      <c r="B47" s="186"/>
      <c r="C47" s="178" t="s">
        <v>335</v>
      </c>
      <c r="D47" s="178" t="s">
        <v>186</v>
      </c>
      <c r="E47" s="174" t="s">
        <v>186</v>
      </c>
      <c r="F47" s="174" t="s">
        <v>186</v>
      </c>
      <c r="G47" s="174" t="s">
        <v>186</v>
      </c>
      <c r="H47" s="174" t="s">
        <v>186</v>
      </c>
      <c r="I47" s="175"/>
      <c r="J47" s="182" t="str">
        <f t="shared" ref="J47:N47" si="52">IFERROR(D47/(D$34+D$38),"-")</f>
        <v>-</v>
      </c>
      <c r="K47" s="182" t="str">
        <f t="shared" si="52"/>
        <v>-</v>
      </c>
      <c r="L47" s="182" t="str">
        <f t="shared" si="52"/>
        <v>-</v>
      </c>
      <c r="M47" s="182" t="str">
        <f t="shared" si="52"/>
        <v>-</v>
      </c>
      <c r="N47" s="182" t="str">
        <f t="shared" si="52"/>
        <v>-</v>
      </c>
    </row>
    <row r="48" ht="15.75" customHeight="1">
      <c r="A48" s="41"/>
      <c r="B48" s="187"/>
      <c r="C48" s="188" t="s">
        <v>337</v>
      </c>
      <c r="D48" s="183">
        <f t="shared" ref="D48:G48" si="53">AVERAGE(0.0119,0.0059,0.0036,0.003,0.0014,0.001,0.0007,0.0004,0.0003)</f>
        <v>0.003133333333</v>
      </c>
      <c r="E48" s="183">
        <f t="shared" si="53"/>
        <v>0.003133333333</v>
      </c>
      <c r="F48" s="183">
        <f t="shared" si="53"/>
        <v>0.003133333333</v>
      </c>
      <c r="G48" s="183">
        <f t="shared" si="53"/>
        <v>0.003133333333</v>
      </c>
      <c r="H48" s="174" t="s">
        <v>186</v>
      </c>
      <c r="I48" s="175"/>
      <c r="J48" s="182">
        <f t="shared" ref="J48:N48" si="54">IFERROR(D48/(D$34+D$38),"-")</f>
        <v>0.0003526322371</v>
      </c>
      <c r="K48" s="182">
        <f t="shared" si="54"/>
        <v>0.0002625209458</v>
      </c>
      <c r="L48" s="182">
        <f t="shared" si="54"/>
        <v>0.0003526322371</v>
      </c>
      <c r="M48" s="182">
        <f t="shared" si="54"/>
        <v>0.0002625209458</v>
      </c>
      <c r="N48" s="182" t="str">
        <f t="shared" si="54"/>
        <v>-</v>
      </c>
    </row>
    <row r="49" ht="15.75" customHeight="1">
      <c r="A49" s="179"/>
      <c r="B49" s="180"/>
      <c r="C49" s="180"/>
      <c r="D49" s="180"/>
      <c r="E49" s="180"/>
      <c r="F49" s="180"/>
      <c r="G49" s="180"/>
      <c r="H49" s="180"/>
      <c r="I49" s="180"/>
      <c r="J49" s="179"/>
      <c r="K49" s="179"/>
      <c r="L49" s="179"/>
      <c r="M49" s="179"/>
      <c r="N49" s="179"/>
    </row>
    <row r="50" ht="15.75" customHeight="1">
      <c r="A50" s="171" t="s">
        <v>339</v>
      </c>
      <c r="B50" s="172" t="s">
        <v>321</v>
      </c>
      <c r="C50" s="173" t="s">
        <v>322</v>
      </c>
      <c r="D50" s="174">
        <v>2.38</v>
      </c>
      <c r="E50" s="174">
        <v>5.43</v>
      </c>
      <c r="F50" s="174">
        <v>2.38</v>
      </c>
      <c r="G50" s="174">
        <v>5.43</v>
      </c>
      <c r="H50" s="174" t="s">
        <v>186</v>
      </c>
      <c r="I50" s="175"/>
      <c r="J50" s="174"/>
      <c r="K50" s="174"/>
      <c r="L50" s="174"/>
      <c r="M50" s="174"/>
      <c r="N50" s="174"/>
    </row>
    <row r="51" ht="15.75" customHeight="1">
      <c r="A51" s="10"/>
      <c r="B51" s="10"/>
      <c r="C51" s="173" t="s">
        <v>323</v>
      </c>
      <c r="D51" s="174">
        <v>0.01</v>
      </c>
      <c r="E51" s="174">
        <v>0.02</v>
      </c>
      <c r="F51" s="174">
        <v>0.01</v>
      </c>
      <c r="G51" s="174">
        <v>0.02</v>
      </c>
      <c r="H51" s="174" t="s">
        <v>186</v>
      </c>
      <c r="I51" s="175"/>
      <c r="J51" s="176">
        <f t="shared" ref="J51:N51" si="55">IFERROR(D51/(D$50+D$54),"-")</f>
        <v>0.0009837678308</v>
      </c>
      <c r="K51" s="176">
        <f t="shared" si="55"/>
        <v>0.001513431706</v>
      </c>
      <c r="L51" s="176">
        <f t="shared" si="55"/>
        <v>0.0009837678308</v>
      </c>
      <c r="M51" s="176">
        <f t="shared" si="55"/>
        <v>0.001513431706</v>
      </c>
      <c r="N51" s="176" t="str">
        <f t="shared" si="55"/>
        <v>-</v>
      </c>
    </row>
    <row r="52" ht="15.75" customHeight="1">
      <c r="A52" s="10"/>
      <c r="B52" s="10"/>
      <c r="C52" s="173" t="s">
        <v>324</v>
      </c>
      <c r="D52" s="174">
        <v>0.02</v>
      </c>
      <c r="E52" s="174">
        <v>0.02</v>
      </c>
      <c r="F52" s="174">
        <v>0.02</v>
      </c>
      <c r="G52" s="174">
        <v>0.02</v>
      </c>
      <c r="H52" s="174" t="s">
        <v>186</v>
      </c>
      <c r="I52" s="175"/>
      <c r="J52" s="176">
        <f t="shared" ref="J52:N52" si="56">IFERROR(D52/(D$50+D$54),"-")</f>
        <v>0.001967535662</v>
      </c>
      <c r="K52" s="176">
        <f t="shared" si="56"/>
        <v>0.001513431706</v>
      </c>
      <c r="L52" s="176">
        <f t="shared" si="56"/>
        <v>0.001967535662</v>
      </c>
      <c r="M52" s="176">
        <f t="shared" si="56"/>
        <v>0.001513431706</v>
      </c>
      <c r="N52" s="176" t="str">
        <f t="shared" si="56"/>
        <v>-</v>
      </c>
    </row>
    <row r="53" ht="15.75" customHeight="1">
      <c r="A53" s="10"/>
      <c r="B53" s="41"/>
      <c r="C53" s="173" t="s">
        <v>325</v>
      </c>
      <c r="D53" s="174">
        <v>0.9372</v>
      </c>
      <c r="E53" s="174">
        <v>0.9372</v>
      </c>
      <c r="F53" s="174">
        <v>0.9372</v>
      </c>
      <c r="G53" s="174">
        <v>0.9372</v>
      </c>
      <c r="H53" s="174" t="s">
        <v>186</v>
      </c>
      <c r="I53" s="175"/>
      <c r="J53" s="176">
        <f t="shared" ref="J53:N53" si="57">IFERROR(D53/(D$50+D$54),"-")</f>
        <v>0.0921987211</v>
      </c>
      <c r="K53" s="176">
        <f t="shared" si="57"/>
        <v>0.07091940976</v>
      </c>
      <c r="L53" s="176">
        <f t="shared" si="57"/>
        <v>0.0921987211</v>
      </c>
      <c r="M53" s="176">
        <f t="shared" si="57"/>
        <v>0.07091940976</v>
      </c>
      <c r="N53" s="176" t="str">
        <f t="shared" si="57"/>
        <v>-</v>
      </c>
    </row>
    <row r="54" ht="15.75" customHeight="1">
      <c r="A54" s="10"/>
      <c r="B54" s="177" t="s">
        <v>326</v>
      </c>
      <c r="C54" s="29"/>
      <c r="D54" s="183">
        <f t="shared" ref="D54:G54" si="58">AVERAGE(11.49,7.99,6.18,5.48)</f>
        <v>7.785</v>
      </c>
      <c r="E54" s="183">
        <f t="shared" si="58"/>
        <v>7.785</v>
      </c>
      <c r="F54" s="183">
        <f t="shared" si="58"/>
        <v>7.785</v>
      </c>
      <c r="G54" s="183">
        <f t="shared" si="58"/>
        <v>7.785</v>
      </c>
      <c r="H54" s="174" t="s">
        <v>186</v>
      </c>
      <c r="I54" s="175"/>
      <c r="J54" s="176"/>
      <c r="K54" s="176"/>
      <c r="L54" s="176"/>
      <c r="M54" s="176"/>
      <c r="N54" s="176"/>
    </row>
    <row r="55" ht="15.75" customHeight="1">
      <c r="A55" s="10"/>
      <c r="B55" s="184" t="s">
        <v>327</v>
      </c>
      <c r="C55" s="178" t="s">
        <v>340</v>
      </c>
      <c r="D55" s="185">
        <f t="shared" ref="D55:G55" si="59">AVERAGE(0.7677,0.6814,0.9597,1.3435)</f>
        <v>0.938075</v>
      </c>
      <c r="E55" s="185">
        <f t="shared" si="59"/>
        <v>0.938075</v>
      </c>
      <c r="F55" s="185">
        <f t="shared" si="59"/>
        <v>0.938075</v>
      </c>
      <c r="G55" s="185">
        <f t="shared" si="59"/>
        <v>0.938075</v>
      </c>
      <c r="H55" s="174" t="s">
        <v>186</v>
      </c>
      <c r="I55" s="175"/>
      <c r="J55" s="176">
        <f t="shared" ref="J55:N55" si="60">IFERROR(D55/(D$50+D$54),"-")</f>
        <v>0.09228480079</v>
      </c>
      <c r="K55" s="176">
        <f t="shared" si="60"/>
        <v>0.0709856224</v>
      </c>
      <c r="L55" s="176">
        <f t="shared" si="60"/>
        <v>0.09228480079</v>
      </c>
      <c r="M55" s="176">
        <f t="shared" si="60"/>
        <v>0.0709856224</v>
      </c>
      <c r="N55" s="176" t="str">
        <f t="shared" si="60"/>
        <v>-</v>
      </c>
    </row>
    <row r="56" ht="15.75" customHeight="1">
      <c r="A56" s="10"/>
      <c r="B56" s="186"/>
      <c r="C56" s="178" t="s">
        <v>329</v>
      </c>
      <c r="D56" s="183">
        <f t="shared" ref="D56:G56" si="61">AVERAGE(0.0135,0.012,0.0169,0.0236)</f>
        <v>0.0165</v>
      </c>
      <c r="E56" s="183">
        <f t="shared" si="61"/>
        <v>0.0165</v>
      </c>
      <c r="F56" s="183">
        <f t="shared" si="61"/>
        <v>0.0165</v>
      </c>
      <c r="G56" s="183">
        <f t="shared" si="61"/>
        <v>0.0165</v>
      </c>
      <c r="H56" s="174" t="s">
        <v>186</v>
      </c>
      <c r="I56" s="175"/>
      <c r="J56" s="176">
        <f t="shared" ref="J56:N56" si="62">IFERROR(D56/(D$50+D$54),"-")</f>
        <v>0.001623216921</v>
      </c>
      <c r="K56" s="176">
        <f t="shared" si="62"/>
        <v>0.001248581158</v>
      </c>
      <c r="L56" s="176">
        <f t="shared" si="62"/>
        <v>0.001623216921</v>
      </c>
      <c r="M56" s="176">
        <f t="shared" si="62"/>
        <v>0.001248581158</v>
      </c>
      <c r="N56" s="176" t="str">
        <f t="shared" si="62"/>
        <v>-</v>
      </c>
    </row>
    <row r="57" ht="15.75" customHeight="1">
      <c r="A57" s="10"/>
      <c r="B57" s="186"/>
      <c r="C57" s="178" t="s">
        <v>330</v>
      </c>
      <c r="D57" s="183">
        <f t="shared" ref="D57:G57" si="63">AVERAGE(0.8019,0.4113,0.2381,0.1261)</f>
        <v>0.39435</v>
      </c>
      <c r="E57" s="183">
        <f t="shared" si="63"/>
        <v>0.39435</v>
      </c>
      <c r="F57" s="183">
        <f t="shared" si="63"/>
        <v>0.39435</v>
      </c>
      <c r="G57" s="183">
        <f t="shared" si="63"/>
        <v>0.39435</v>
      </c>
      <c r="H57" s="174" t="s">
        <v>186</v>
      </c>
      <c r="I57" s="175"/>
      <c r="J57" s="176">
        <f t="shared" ref="J57:N57" si="64">IFERROR(D57/(D$50+D$54),"-")</f>
        <v>0.03879488441</v>
      </c>
      <c r="K57" s="176">
        <f t="shared" si="64"/>
        <v>0.02984108967</v>
      </c>
      <c r="L57" s="176">
        <f t="shared" si="64"/>
        <v>0.03879488441</v>
      </c>
      <c r="M57" s="176">
        <f t="shared" si="64"/>
        <v>0.02984108967</v>
      </c>
      <c r="N57" s="176" t="str">
        <f t="shared" si="64"/>
        <v>-</v>
      </c>
    </row>
    <row r="58" ht="15.75" customHeight="1">
      <c r="A58" s="10"/>
      <c r="B58" s="186"/>
      <c r="C58" s="178" t="s">
        <v>331</v>
      </c>
      <c r="D58" s="183">
        <f t="shared" ref="D58:G58" si="65">AVERAGE(0.2226,0.161,0.1233,0.0689)</f>
        <v>0.14395</v>
      </c>
      <c r="E58" s="183">
        <f t="shared" si="65"/>
        <v>0.14395</v>
      </c>
      <c r="F58" s="183">
        <f t="shared" si="65"/>
        <v>0.14395</v>
      </c>
      <c r="G58" s="183">
        <f t="shared" si="65"/>
        <v>0.14395</v>
      </c>
      <c r="H58" s="174" t="s">
        <v>186</v>
      </c>
      <c r="I58" s="175"/>
      <c r="J58" s="176">
        <f t="shared" ref="J58:N58" si="66">IFERROR(D58/(D$50+D$54),"-")</f>
        <v>0.01416133792</v>
      </c>
      <c r="K58" s="176">
        <f t="shared" si="66"/>
        <v>0.01089292471</v>
      </c>
      <c r="L58" s="176">
        <f t="shared" si="66"/>
        <v>0.01416133792</v>
      </c>
      <c r="M58" s="176">
        <f t="shared" si="66"/>
        <v>0.01089292471</v>
      </c>
      <c r="N58" s="176" t="str">
        <f t="shared" si="66"/>
        <v>-</v>
      </c>
    </row>
    <row r="59" ht="15.75" customHeight="1">
      <c r="A59" s="10"/>
      <c r="B59" s="186"/>
      <c r="C59" s="178" t="s">
        <v>332</v>
      </c>
      <c r="D59" s="178">
        <v>0.4274</v>
      </c>
      <c r="E59" s="178">
        <v>0.4274</v>
      </c>
      <c r="F59" s="178">
        <v>0.4274</v>
      </c>
      <c r="G59" s="178">
        <v>0.4274</v>
      </c>
      <c r="H59" s="174" t="s">
        <v>186</v>
      </c>
      <c r="I59" s="175"/>
      <c r="J59" s="176">
        <f t="shared" ref="J59:N59" si="67">IFERROR(D59/(D$50+D$54),"-")</f>
        <v>0.04204623709</v>
      </c>
      <c r="K59" s="176">
        <f t="shared" si="67"/>
        <v>0.03234203557</v>
      </c>
      <c r="L59" s="176">
        <f t="shared" si="67"/>
        <v>0.04204623709</v>
      </c>
      <c r="M59" s="176">
        <f t="shared" si="67"/>
        <v>0.03234203557</v>
      </c>
      <c r="N59" s="176" t="str">
        <f t="shared" si="67"/>
        <v>-</v>
      </c>
    </row>
    <row r="60" ht="15.75" customHeight="1">
      <c r="A60" s="10"/>
      <c r="B60" s="186"/>
      <c r="C60" s="178" t="s">
        <v>333</v>
      </c>
      <c r="D60" s="185">
        <f t="shared" ref="D60:G60" si="68">AVERAGE(0.5521,0.276,0.23,0.2208)</f>
        <v>0.319725</v>
      </c>
      <c r="E60" s="185">
        <f t="shared" si="68"/>
        <v>0.319725</v>
      </c>
      <c r="F60" s="185">
        <f t="shared" si="68"/>
        <v>0.319725</v>
      </c>
      <c r="G60" s="185">
        <f t="shared" si="68"/>
        <v>0.319725</v>
      </c>
      <c r="H60" s="174" t="s">
        <v>186</v>
      </c>
      <c r="I60" s="175"/>
      <c r="J60" s="176">
        <f t="shared" ref="J60:N60" si="69">IFERROR(D60/(D$50+D$54),"-")</f>
        <v>0.03145351697</v>
      </c>
      <c r="K60" s="176">
        <f t="shared" si="69"/>
        <v>0.02419409762</v>
      </c>
      <c r="L60" s="176">
        <f t="shared" si="69"/>
        <v>0.03145351697</v>
      </c>
      <c r="M60" s="176">
        <f t="shared" si="69"/>
        <v>0.02419409762</v>
      </c>
      <c r="N60" s="176" t="str">
        <f t="shared" si="69"/>
        <v>-</v>
      </c>
    </row>
    <row r="61" ht="15.75" customHeight="1">
      <c r="A61" s="10"/>
      <c r="B61" s="186"/>
      <c r="C61" s="178" t="s">
        <v>287</v>
      </c>
      <c r="D61" s="183">
        <f t="shared" ref="D61:G61" si="70">AVERAGE(0.7252,0.6634,0.6016,0.5362)</f>
        <v>0.6316</v>
      </c>
      <c r="E61" s="183">
        <f t="shared" si="70"/>
        <v>0.6316</v>
      </c>
      <c r="F61" s="183">
        <f t="shared" si="70"/>
        <v>0.6316</v>
      </c>
      <c r="G61" s="183">
        <f t="shared" si="70"/>
        <v>0.6316</v>
      </c>
      <c r="H61" s="174" t="s">
        <v>186</v>
      </c>
      <c r="I61" s="175"/>
      <c r="J61" s="176">
        <f t="shared" ref="J61:N61" si="71">IFERROR(D61/(D$50+D$54),"-")</f>
        <v>0.06213477619</v>
      </c>
      <c r="K61" s="176">
        <f t="shared" si="71"/>
        <v>0.04779417329</v>
      </c>
      <c r="L61" s="176">
        <f t="shared" si="71"/>
        <v>0.06213477619</v>
      </c>
      <c r="M61" s="176">
        <f t="shared" si="71"/>
        <v>0.04779417329</v>
      </c>
      <c r="N61" s="176" t="str">
        <f t="shared" si="71"/>
        <v>-</v>
      </c>
    </row>
    <row r="62" ht="15.75" customHeight="1">
      <c r="A62" s="10"/>
      <c r="B62" s="186"/>
      <c r="C62" s="178" t="s">
        <v>334</v>
      </c>
      <c r="D62" s="183">
        <f t="shared" ref="D62:G62" si="72">AVERAGE(0.24,0.12,0.06,0.288)</f>
        <v>0.177</v>
      </c>
      <c r="E62" s="183">
        <f t="shared" si="72"/>
        <v>0.177</v>
      </c>
      <c r="F62" s="183">
        <f t="shared" si="72"/>
        <v>0.177</v>
      </c>
      <c r="G62" s="183">
        <f t="shared" si="72"/>
        <v>0.177</v>
      </c>
      <c r="H62" s="174" t="s">
        <v>186</v>
      </c>
      <c r="I62" s="175"/>
      <c r="J62" s="176">
        <f t="shared" ref="J62:N62" si="73">IFERROR(D62/(D$50+D$54),"-")</f>
        <v>0.01741269061</v>
      </c>
      <c r="K62" s="176">
        <f t="shared" si="73"/>
        <v>0.0133938706</v>
      </c>
      <c r="L62" s="176">
        <f t="shared" si="73"/>
        <v>0.01741269061</v>
      </c>
      <c r="M62" s="176">
        <f t="shared" si="73"/>
        <v>0.0133938706</v>
      </c>
      <c r="N62" s="176" t="str">
        <f t="shared" si="73"/>
        <v>-</v>
      </c>
    </row>
    <row r="63" ht="15.75" customHeight="1">
      <c r="A63" s="10"/>
      <c r="B63" s="186"/>
      <c r="C63" s="178" t="s">
        <v>335</v>
      </c>
      <c r="D63" s="178" t="s">
        <v>186</v>
      </c>
      <c r="E63" s="174" t="s">
        <v>186</v>
      </c>
      <c r="F63" s="174" t="s">
        <v>186</v>
      </c>
      <c r="G63" s="174" t="s">
        <v>186</v>
      </c>
      <c r="H63" s="174" t="s">
        <v>186</v>
      </c>
      <c r="I63" s="175"/>
      <c r="J63" s="176" t="str">
        <f t="shared" ref="J63:N63" si="74">IFERROR(D63/(D$50+D$54),"-")</f>
        <v>-</v>
      </c>
      <c r="K63" s="176" t="str">
        <f t="shared" si="74"/>
        <v>-</v>
      </c>
      <c r="L63" s="176" t="str">
        <f t="shared" si="74"/>
        <v>-</v>
      </c>
      <c r="M63" s="176" t="str">
        <f t="shared" si="74"/>
        <v>-</v>
      </c>
      <c r="N63" s="176" t="str">
        <f t="shared" si="74"/>
        <v>-</v>
      </c>
    </row>
    <row r="64" ht="15.75" customHeight="1">
      <c r="A64" s="41"/>
      <c r="B64" s="187"/>
      <c r="C64" s="188" t="s">
        <v>337</v>
      </c>
      <c r="D64" s="185">
        <f t="shared" ref="D64:G64" si="75">AVERAGE(0.0119,0.0059,0.003,0.0014)</f>
        <v>0.00555</v>
      </c>
      <c r="E64" s="185">
        <f t="shared" si="75"/>
        <v>0.00555</v>
      </c>
      <c r="F64" s="185">
        <f t="shared" si="75"/>
        <v>0.00555</v>
      </c>
      <c r="G64" s="185">
        <f t="shared" si="75"/>
        <v>0.00555</v>
      </c>
      <c r="H64" s="174" t="s">
        <v>186</v>
      </c>
      <c r="I64" s="175"/>
      <c r="J64" s="176">
        <f t="shared" ref="J64:N64" si="76">IFERROR(D64/(D$50+D$54),"-")</f>
        <v>0.0005459911461</v>
      </c>
      <c r="K64" s="176">
        <f t="shared" si="76"/>
        <v>0.0004199772985</v>
      </c>
      <c r="L64" s="176">
        <f t="shared" si="76"/>
        <v>0.0005459911461</v>
      </c>
      <c r="M64" s="176">
        <f t="shared" si="76"/>
        <v>0.0004199772985</v>
      </c>
      <c r="N64" s="176" t="str">
        <f t="shared" si="76"/>
        <v>-</v>
      </c>
    </row>
    <row r="65" ht="15.75" customHeight="1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</row>
    <row r="66" ht="15.75" customHeight="1">
      <c r="B66" s="60"/>
      <c r="C66" s="60"/>
      <c r="D66" s="167" t="s">
        <v>341</v>
      </c>
      <c r="E66" s="152"/>
      <c r="F66" s="152"/>
      <c r="G66" s="152"/>
      <c r="H66" s="152"/>
      <c r="I66" s="60"/>
    </row>
    <row r="67" ht="15.75" customHeight="1">
      <c r="B67" s="60"/>
      <c r="C67" s="60"/>
      <c r="D67" s="67" t="s">
        <v>2</v>
      </c>
      <c r="E67" s="67" t="s">
        <v>31</v>
      </c>
      <c r="F67" s="67" t="s">
        <v>342</v>
      </c>
      <c r="G67" s="67" t="s">
        <v>34</v>
      </c>
      <c r="H67" s="67" t="s">
        <v>343</v>
      </c>
      <c r="I67" s="60"/>
    </row>
    <row r="68" ht="15.75" customHeight="1">
      <c r="B68" s="60"/>
      <c r="C68" s="173" t="s">
        <v>323</v>
      </c>
      <c r="D68" s="190">
        <f t="shared" ref="D68:H68" si="77">AVERAGE(J4,J19,J35,J51)</f>
        <v>0.006352615151</v>
      </c>
      <c r="E68" s="190">
        <f t="shared" si="77"/>
        <v>0.06988272649</v>
      </c>
      <c r="F68" s="190">
        <f t="shared" si="77"/>
        <v>0.009076969128</v>
      </c>
      <c r="G68" s="190">
        <f t="shared" si="77"/>
        <v>0.0573679661</v>
      </c>
      <c r="H68" s="190">
        <f t="shared" si="77"/>
        <v>0.01206721707</v>
      </c>
      <c r="I68" s="60"/>
    </row>
    <row r="69" ht="15.75" customHeight="1">
      <c r="B69" s="60"/>
      <c r="C69" s="173" t="s">
        <v>324</v>
      </c>
      <c r="D69" s="190">
        <f t="shared" ref="D69:H69" si="78">AVERAGE(J5,J20,J36,J52)</f>
        <v>0.00245101519</v>
      </c>
      <c r="E69" s="190">
        <f t="shared" si="78"/>
        <v>0.00189189235</v>
      </c>
      <c r="F69" s="190">
        <f t="shared" si="78"/>
        <v>0.002241011093</v>
      </c>
      <c r="G69" s="190">
        <f t="shared" si="78"/>
        <v>0.001891436769</v>
      </c>
      <c r="H69" s="190">
        <f t="shared" si="78"/>
        <v>0.00240120383</v>
      </c>
      <c r="I69" s="60"/>
    </row>
    <row r="70" ht="15.75" customHeight="1">
      <c r="B70" s="60"/>
      <c r="C70" s="173" t="s">
        <v>325</v>
      </c>
      <c r="D70" s="190">
        <f t="shared" ref="D70:H70" si="79">AVERAGE(J6,J21,J37,J53)</f>
        <v>0.08667904916</v>
      </c>
      <c r="E70" s="190">
        <f t="shared" si="79"/>
        <v>0.06578112901</v>
      </c>
      <c r="F70" s="190">
        <f t="shared" si="79"/>
        <v>0.08085441225</v>
      </c>
      <c r="G70" s="190">
        <f t="shared" si="79"/>
        <v>0.0657745071</v>
      </c>
      <c r="H70" s="190">
        <f t="shared" si="79"/>
        <v>0.06284285532</v>
      </c>
      <c r="I70" s="60"/>
    </row>
    <row r="71" ht="15.75" customHeight="1">
      <c r="B71" s="60"/>
      <c r="C71" s="178" t="s">
        <v>340</v>
      </c>
      <c r="D71" s="190">
        <f t="shared" ref="D71:H71" si="80">AVERAGE(J8,J23,J39,J55)</f>
        <v>0.04937661113</v>
      </c>
      <c r="E71" s="190">
        <f t="shared" si="80"/>
        <v>0.03728703913</v>
      </c>
      <c r="F71" s="190">
        <f t="shared" si="80"/>
        <v>0.04607631436</v>
      </c>
      <c r="G71" s="190">
        <f t="shared" si="80"/>
        <v>0.03728467212</v>
      </c>
      <c r="H71" s="190">
        <f t="shared" si="80"/>
        <v>0.02298446723</v>
      </c>
      <c r="I71" s="60"/>
    </row>
    <row r="72" ht="15.75" customHeight="1">
      <c r="B72" s="60"/>
      <c r="C72" s="178" t="s">
        <v>329</v>
      </c>
      <c r="D72" s="190">
        <f t="shared" ref="D72:H72" si="81">AVERAGE(J9,J24,J40,J56)</f>
        <v>0.001123392644</v>
      </c>
      <c r="E72" s="190">
        <f t="shared" si="81"/>
        <v>0.0008633763747</v>
      </c>
      <c r="F72" s="190">
        <f t="shared" si="81"/>
        <v>0.001085919664</v>
      </c>
      <c r="G72" s="190">
        <f t="shared" si="81"/>
        <v>0.000861755796</v>
      </c>
      <c r="H72" s="190">
        <f t="shared" si="81"/>
        <v>0.0006187668404</v>
      </c>
      <c r="I72" s="60"/>
    </row>
    <row r="73" ht="15.75" customHeight="1">
      <c r="B73" s="60"/>
      <c r="C73" s="178" t="s">
        <v>330</v>
      </c>
      <c r="D73" s="190">
        <f t="shared" ref="D73:H73" si="82">AVERAGE(J10,J25,J41,J57)</f>
        <v>0.02613517966</v>
      </c>
      <c r="E73" s="190">
        <f t="shared" si="82"/>
        <v>0.02033000159</v>
      </c>
      <c r="F73" s="190">
        <f t="shared" si="82"/>
        <v>0.02445784976</v>
      </c>
      <c r="G73" s="190">
        <f t="shared" si="82"/>
        <v>0.02032852723</v>
      </c>
      <c r="H73" s="190">
        <f t="shared" si="82"/>
        <v>0.02138406498</v>
      </c>
      <c r="I73" s="60"/>
    </row>
    <row r="74" ht="15.75" customHeight="1">
      <c r="B74" s="60"/>
      <c r="C74" s="178" t="s">
        <v>331</v>
      </c>
      <c r="D74" s="190">
        <f t="shared" ref="D74:H74" si="83">AVERAGE(J11,J26,J42,J58)</f>
        <v>0.007042191043</v>
      </c>
      <c r="E74" s="190">
        <f t="shared" si="83"/>
        <v>0.005381422824</v>
      </c>
      <c r="F74" s="190">
        <f t="shared" si="83"/>
        <v>0.006714515923</v>
      </c>
      <c r="G74" s="190">
        <f t="shared" si="83"/>
        <v>0.005379346665</v>
      </c>
      <c r="H74" s="190">
        <f t="shared" si="83"/>
        <v>0.003683640167</v>
      </c>
      <c r="I74" s="60"/>
    </row>
    <row r="75" ht="15.75" customHeight="1">
      <c r="B75" s="60"/>
      <c r="C75" s="178" t="s">
        <v>332</v>
      </c>
      <c r="D75" s="190">
        <f t="shared" ref="D75:H75" si="84">AVERAGE(J12,J27,J43,J59)</f>
        <v>0.04098691919</v>
      </c>
      <c r="E75" s="190">
        <f t="shared" si="84"/>
        <v>0.04286455886</v>
      </c>
      <c r="F75" s="190">
        <f t="shared" si="84"/>
        <v>0.04896363945</v>
      </c>
      <c r="G75" s="190">
        <f t="shared" si="84"/>
        <v>0.0428636151</v>
      </c>
      <c r="H75" s="190">
        <f t="shared" si="84"/>
        <v>0.05244997521</v>
      </c>
      <c r="I75" s="60"/>
    </row>
    <row r="76" ht="15.75" customHeight="1">
      <c r="B76" s="60"/>
      <c r="C76" s="178" t="s">
        <v>333</v>
      </c>
      <c r="D76" s="190">
        <f t="shared" ref="D76:H76" si="85">AVERAGE(J13,J28,J44,J60)</f>
        <v>0.02037391047</v>
      </c>
      <c r="E76" s="190">
        <f t="shared" si="85"/>
        <v>0.01559684457</v>
      </c>
      <c r="F76" s="190">
        <f t="shared" si="85"/>
        <v>0.01881023669</v>
      </c>
      <c r="G76" s="190">
        <f t="shared" si="85"/>
        <v>0.01559855478</v>
      </c>
      <c r="H76" s="190">
        <f t="shared" si="85"/>
        <v>0.01251219122</v>
      </c>
      <c r="I76" s="60"/>
    </row>
    <row r="77" ht="15.75" customHeight="1">
      <c r="B77" s="60"/>
      <c r="C77" s="178" t="s">
        <v>287</v>
      </c>
      <c r="D77" s="190">
        <f t="shared" ref="D77:H77" si="86">AVERAGE(J14,J29,J45,J61)</f>
        <v>0.05643440068</v>
      </c>
      <c r="E77" s="190">
        <f t="shared" si="86"/>
        <v>0.04304971209</v>
      </c>
      <c r="F77" s="190">
        <f t="shared" si="86"/>
        <v>0.05257638033</v>
      </c>
      <c r="G77" s="190">
        <f t="shared" si="86"/>
        <v>0.04305105188</v>
      </c>
      <c r="H77" s="190">
        <f t="shared" si="86"/>
        <v>0.04316524806</v>
      </c>
      <c r="I77" s="60"/>
    </row>
    <row r="78" ht="15.75" customHeight="1">
      <c r="B78" s="60"/>
      <c r="C78" s="178" t="s">
        <v>334</v>
      </c>
      <c r="D78" s="190">
        <f t="shared" ref="D78:H78" si="87">AVERAGE(J15,J30,J46,J62)</f>
        <v>0.007608818872</v>
      </c>
      <c r="E78" s="190">
        <f t="shared" si="87"/>
        <v>0.005868280116</v>
      </c>
      <c r="F78" s="190">
        <f t="shared" si="87"/>
        <v>0.007419343561</v>
      </c>
      <c r="G78" s="190">
        <f t="shared" si="87"/>
        <v>0.005870929521</v>
      </c>
      <c r="H78" s="190">
        <f t="shared" si="87"/>
        <v>0.002573059839</v>
      </c>
      <c r="I78" s="60"/>
    </row>
    <row r="79" ht="15.75" customHeight="1">
      <c r="B79" s="60"/>
      <c r="C79" s="178" t="s">
        <v>335</v>
      </c>
      <c r="D79" s="190">
        <f t="shared" ref="D79:H79" si="88">AVERAGE(J16,J31,J47,J63)</f>
        <v>0.02011619249</v>
      </c>
      <c r="E79" s="190">
        <f t="shared" si="88"/>
        <v>0.01535527208</v>
      </c>
      <c r="F79" s="190">
        <f t="shared" si="88"/>
        <v>0.01696726833</v>
      </c>
      <c r="G79" s="190">
        <f t="shared" si="88"/>
        <v>0.01535500979</v>
      </c>
      <c r="H79" s="190">
        <f t="shared" si="88"/>
        <v>0.016983099</v>
      </c>
      <c r="I79" s="60"/>
    </row>
    <row r="80" ht="15.75" customHeight="1">
      <c r="B80" s="60"/>
      <c r="C80" s="188" t="s">
        <v>337</v>
      </c>
      <c r="D80" s="190">
        <f t="shared" ref="D80:G80" si="89">AVERAGE(J17,J32,J48,J64)</f>
        <v>0.0003248613541</v>
      </c>
      <c r="E80" s="190">
        <f t="shared" si="89"/>
        <v>0.0002444148377</v>
      </c>
      <c r="F80" s="190">
        <f t="shared" si="89"/>
        <v>0.0003193131677</v>
      </c>
      <c r="G80" s="190">
        <f t="shared" si="89"/>
        <v>0.0002444148377</v>
      </c>
      <c r="H80" s="190">
        <f>IFERROR(AVERAGE(N17,N32,N48,N64),0)</f>
        <v>0.00005931612003</v>
      </c>
      <c r="I80" s="60"/>
    </row>
    <row r="81" ht="15.75" customHeight="1">
      <c r="B81" s="60"/>
      <c r="C81" s="60"/>
      <c r="D81" s="60"/>
      <c r="E81" s="60"/>
      <c r="F81" s="60"/>
      <c r="G81" s="60"/>
      <c r="H81" s="60"/>
      <c r="I81" s="60"/>
    </row>
    <row r="82" ht="15.75" customHeight="1">
      <c r="B82" s="60"/>
      <c r="C82" s="60"/>
      <c r="D82" s="60"/>
      <c r="E82" s="60"/>
      <c r="F82" s="60"/>
      <c r="G82" s="60"/>
      <c r="H82" s="60"/>
      <c r="I82" s="60"/>
    </row>
    <row r="83" ht="15.75" customHeight="1">
      <c r="B83" s="60"/>
      <c r="C83" s="60"/>
      <c r="D83" s="60"/>
      <c r="E83" s="60"/>
      <c r="F83" s="60"/>
      <c r="G83" s="60"/>
      <c r="H83" s="60"/>
      <c r="I83" s="60"/>
    </row>
    <row r="84" ht="15.75" customHeight="1">
      <c r="B84" s="60"/>
      <c r="C84" s="60"/>
      <c r="D84" s="60"/>
      <c r="E84" s="60"/>
      <c r="F84" s="60"/>
      <c r="G84" s="60"/>
      <c r="H84" s="60"/>
      <c r="I84" s="60"/>
    </row>
    <row r="85" ht="15.75" customHeight="1">
      <c r="B85" s="60"/>
      <c r="C85" s="60"/>
      <c r="D85" s="60"/>
      <c r="E85" s="60"/>
      <c r="F85" s="60"/>
      <c r="G85" s="60"/>
      <c r="H85" s="60"/>
      <c r="I85" s="60"/>
    </row>
    <row r="86" ht="15.75" customHeight="1">
      <c r="B86" s="60"/>
      <c r="C86" s="60"/>
      <c r="D86" s="60"/>
      <c r="E86" s="60"/>
      <c r="F86" s="60"/>
      <c r="G86" s="60"/>
      <c r="H86" s="60"/>
      <c r="I86" s="60"/>
    </row>
    <row r="87" ht="15.75" customHeight="1">
      <c r="B87" s="60"/>
      <c r="C87" s="60"/>
      <c r="D87" s="60"/>
      <c r="E87" s="60"/>
      <c r="F87" s="60"/>
      <c r="G87" s="60"/>
      <c r="H87" s="60"/>
      <c r="I87" s="60"/>
    </row>
    <row r="88" ht="15.75" customHeight="1">
      <c r="B88" s="60"/>
      <c r="C88" s="60"/>
      <c r="D88" s="60"/>
      <c r="E88" s="60"/>
      <c r="F88" s="60"/>
      <c r="G88" s="60"/>
      <c r="H88" s="60"/>
      <c r="I88" s="60"/>
    </row>
    <row r="89" ht="15.75" customHeight="1">
      <c r="B89" s="60"/>
      <c r="C89" s="60"/>
      <c r="D89" s="60"/>
      <c r="E89" s="60"/>
      <c r="F89" s="60"/>
      <c r="G89" s="60"/>
      <c r="H89" s="60"/>
      <c r="I89" s="60"/>
    </row>
    <row r="90" ht="15.75" customHeight="1">
      <c r="B90" s="60"/>
      <c r="C90" s="60"/>
      <c r="D90" s="60"/>
      <c r="E90" s="60"/>
      <c r="F90" s="60"/>
      <c r="G90" s="60"/>
      <c r="H90" s="60"/>
      <c r="I90" s="60"/>
    </row>
    <row r="91" ht="15.75" customHeight="1">
      <c r="B91" s="60"/>
      <c r="C91" s="60"/>
      <c r="D91" s="60"/>
      <c r="E91" s="60"/>
      <c r="F91" s="60"/>
      <c r="G91" s="60"/>
      <c r="H91" s="60"/>
      <c r="I91" s="60"/>
    </row>
    <row r="92" ht="15.75" customHeight="1">
      <c r="B92" s="60"/>
      <c r="C92" s="60"/>
      <c r="D92" s="60"/>
      <c r="E92" s="60"/>
      <c r="F92" s="60"/>
      <c r="G92" s="60"/>
      <c r="H92" s="60"/>
      <c r="I92" s="60"/>
    </row>
    <row r="93" ht="15.75" customHeight="1">
      <c r="B93" s="60"/>
      <c r="C93" s="60"/>
      <c r="D93" s="60"/>
      <c r="E93" s="60"/>
      <c r="F93" s="60"/>
      <c r="G93" s="60"/>
      <c r="H93" s="60"/>
      <c r="I93" s="60"/>
    </row>
    <row r="94" ht="15.75" customHeight="1">
      <c r="B94" s="60"/>
      <c r="C94" s="60"/>
      <c r="D94" s="60"/>
      <c r="E94" s="60"/>
      <c r="F94" s="60"/>
      <c r="G94" s="60"/>
      <c r="H94" s="60"/>
      <c r="I94" s="60"/>
    </row>
    <row r="95" ht="15.75" customHeight="1">
      <c r="B95" s="60"/>
      <c r="C95" s="60"/>
      <c r="D95" s="60"/>
      <c r="E95" s="60"/>
      <c r="F95" s="60"/>
      <c r="G95" s="60"/>
      <c r="H95" s="60"/>
      <c r="I95" s="60"/>
    </row>
    <row r="96" ht="15.75" customHeight="1">
      <c r="B96" s="60"/>
      <c r="C96" s="60"/>
      <c r="D96" s="60"/>
      <c r="E96" s="60"/>
      <c r="F96" s="60"/>
      <c r="G96" s="60"/>
      <c r="H96" s="60"/>
      <c r="I96" s="60"/>
    </row>
    <row r="97" ht="15.75" customHeight="1">
      <c r="B97" s="60"/>
      <c r="C97" s="60"/>
      <c r="D97" s="60"/>
      <c r="E97" s="60"/>
      <c r="F97" s="60"/>
      <c r="G97" s="60"/>
      <c r="H97" s="60"/>
      <c r="I97" s="60"/>
    </row>
    <row r="98" ht="15.75" customHeight="1">
      <c r="B98" s="60"/>
      <c r="C98" s="60"/>
      <c r="D98" s="60"/>
      <c r="E98" s="60"/>
      <c r="F98" s="60"/>
      <c r="G98" s="60"/>
      <c r="H98" s="60"/>
      <c r="I98" s="60"/>
    </row>
    <row r="99" ht="15.75" customHeight="1">
      <c r="B99" s="60"/>
      <c r="C99" s="60"/>
      <c r="D99" s="60"/>
      <c r="E99" s="60"/>
      <c r="F99" s="60"/>
      <c r="G99" s="60"/>
      <c r="H99" s="60"/>
      <c r="I99" s="60"/>
    </row>
    <row r="100" ht="15.75" customHeight="1">
      <c r="B100" s="60"/>
      <c r="C100" s="60"/>
      <c r="D100" s="60"/>
      <c r="E100" s="60"/>
      <c r="F100" s="60"/>
      <c r="G100" s="60"/>
      <c r="H100" s="60"/>
      <c r="I100" s="60"/>
    </row>
    <row r="101" ht="15.75" customHeight="1">
      <c r="B101" s="60"/>
      <c r="C101" s="60"/>
      <c r="D101" s="60"/>
      <c r="E101" s="60"/>
      <c r="F101" s="60"/>
      <c r="G101" s="60"/>
      <c r="H101" s="60"/>
      <c r="I101" s="60"/>
    </row>
    <row r="102" ht="15.75" customHeight="1">
      <c r="B102" s="60"/>
      <c r="C102" s="60"/>
      <c r="D102" s="60"/>
      <c r="E102" s="60"/>
      <c r="F102" s="60"/>
      <c r="G102" s="60"/>
      <c r="H102" s="60"/>
      <c r="I102" s="60"/>
    </row>
    <row r="103" ht="15.75" customHeight="1">
      <c r="B103" s="60"/>
      <c r="C103" s="60"/>
      <c r="D103" s="60"/>
      <c r="E103" s="60"/>
      <c r="F103" s="60"/>
      <c r="G103" s="60"/>
      <c r="H103" s="60"/>
      <c r="I103" s="60"/>
    </row>
    <row r="104" ht="15.75" customHeight="1">
      <c r="B104" s="60"/>
      <c r="C104" s="60"/>
      <c r="D104" s="60"/>
      <c r="E104" s="60"/>
      <c r="F104" s="60"/>
      <c r="G104" s="60"/>
      <c r="H104" s="60"/>
      <c r="I104" s="60"/>
    </row>
    <row r="105" ht="15.75" customHeight="1">
      <c r="B105" s="60"/>
      <c r="C105" s="60"/>
      <c r="D105" s="60"/>
      <c r="E105" s="60"/>
      <c r="F105" s="60"/>
      <c r="G105" s="60"/>
      <c r="H105" s="60"/>
      <c r="I105" s="60"/>
    </row>
    <row r="106" ht="15.75" customHeight="1">
      <c r="B106" s="60"/>
      <c r="C106" s="60"/>
      <c r="D106" s="60"/>
      <c r="E106" s="60"/>
      <c r="F106" s="60"/>
      <c r="G106" s="60"/>
      <c r="H106" s="60"/>
      <c r="I106" s="60"/>
    </row>
    <row r="107" ht="15.75" customHeight="1">
      <c r="B107" s="60"/>
      <c r="C107" s="60"/>
      <c r="D107" s="60"/>
      <c r="E107" s="60"/>
      <c r="F107" s="60"/>
      <c r="G107" s="60"/>
      <c r="H107" s="60"/>
      <c r="I107" s="60"/>
    </row>
    <row r="108" ht="15.75" customHeight="1">
      <c r="B108" s="60"/>
      <c r="C108" s="60"/>
      <c r="D108" s="60"/>
      <c r="E108" s="60"/>
      <c r="F108" s="60"/>
      <c r="G108" s="60"/>
      <c r="H108" s="60"/>
      <c r="I108" s="60"/>
    </row>
    <row r="109" ht="15.75" customHeight="1">
      <c r="B109" s="60"/>
      <c r="C109" s="60"/>
      <c r="D109" s="60"/>
      <c r="E109" s="60"/>
      <c r="F109" s="60"/>
      <c r="G109" s="60"/>
      <c r="H109" s="60"/>
      <c r="I109" s="60"/>
    </row>
    <row r="110" ht="15.75" customHeight="1">
      <c r="B110" s="60"/>
      <c r="C110" s="60"/>
      <c r="D110" s="60"/>
      <c r="E110" s="60"/>
      <c r="F110" s="60"/>
      <c r="G110" s="60"/>
      <c r="H110" s="60"/>
      <c r="I110" s="60"/>
    </row>
    <row r="111" ht="15.75" customHeight="1">
      <c r="B111" s="60"/>
      <c r="C111" s="60"/>
      <c r="D111" s="60"/>
      <c r="E111" s="60"/>
      <c r="F111" s="60"/>
      <c r="G111" s="60"/>
      <c r="H111" s="60"/>
      <c r="I111" s="60"/>
    </row>
    <row r="112" ht="15.75" customHeight="1">
      <c r="B112" s="60"/>
      <c r="C112" s="60"/>
      <c r="D112" s="60"/>
      <c r="E112" s="60"/>
      <c r="F112" s="60"/>
      <c r="G112" s="60"/>
      <c r="H112" s="60"/>
      <c r="I112" s="60"/>
    </row>
    <row r="113" ht="15.75" customHeight="1">
      <c r="B113" s="60"/>
      <c r="C113" s="60"/>
      <c r="D113" s="60"/>
      <c r="E113" s="60"/>
      <c r="F113" s="60"/>
      <c r="G113" s="60"/>
      <c r="H113" s="60"/>
      <c r="I113" s="60"/>
    </row>
    <row r="114" ht="15.75" customHeight="1">
      <c r="B114" s="60"/>
      <c r="C114" s="60"/>
      <c r="D114" s="60"/>
      <c r="E114" s="60"/>
      <c r="F114" s="60"/>
      <c r="G114" s="60"/>
      <c r="H114" s="60"/>
      <c r="I114" s="60"/>
    </row>
    <row r="115" ht="15.75" customHeight="1">
      <c r="B115" s="60"/>
      <c r="C115" s="60"/>
      <c r="D115" s="60"/>
      <c r="E115" s="60"/>
      <c r="F115" s="60"/>
      <c r="G115" s="60"/>
      <c r="H115" s="60"/>
      <c r="I115" s="60"/>
    </row>
    <row r="116" ht="15.75" customHeight="1">
      <c r="B116" s="60"/>
      <c r="C116" s="60"/>
      <c r="D116" s="60"/>
      <c r="E116" s="60"/>
      <c r="F116" s="60"/>
      <c r="G116" s="60"/>
      <c r="H116" s="60"/>
      <c r="I116" s="60"/>
    </row>
    <row r="117" ht="15.75" customHeight="1">
      <c r="B117" s="60"/>
      <c r="C117" s="60"/>
      <c r="D117" s="60"/>
      <c r="E117" s="60"/>
      <c r="F117" s="60"/>
      <c r="G117" s="60"/>
      <c r="H117" s="60"/>
      <c r="I117" s="60"/>
    </row>
    <row r="118" ht="15.75" customHeight="1">
      <c r="B118" s="60"/>
      <c r="C118" s="60"/>
      <c r="D118" s="60"/>
      <c r="E118" s="60"/>
      <c r="F118" s="60"/>
      <c r="G118" s="60"/>
      <c r="H118" s="60"/>
      <c r="I118" s="60"/>
    </row>
    <row r="119" ht="15.75" customHeight="1">
      <c r="B119" s="60"/>
      <c r="C119" s="60"/>
      <c r="D119" s="60"/>
      <c r="E119" s="60"/>
      <c r="F119" s="60"/>
      <c r="G119" s="60"/>
      <c r="H119" s="60"/>
      <c r="I119" s="60"/>
    </row>
    <row r="120" ht="15.75" customHeight="1">
      <c r="B120" s="60"/>
      <c r="C120" s="60"/>
      <c r="D120" s="60"/>
      <c r="E120" s="60"/>
      <c r="F120" s="60"/>
      <c r="G120" s="60"/>
      <c r="H120" s="60"/>
      <c r="I120" s="60"/>
    </row>
    <row r="121" ht="15.75" customHeight="1">
      <c r="B121" s="60"/>
      <c r="C121" s="60"/>
      <c r="D121" s="60"/>
      <c r="E121" s="60"/>
      <c r="F121" s="60"/>
      <c r="G121" s="60"/>
      <c r="H121" s="60"/>
      <c r="I121" s="60"/>
    </row>
    <row r="122" ht="15.75" customHeight="1">
      <c r="B122" s="60"/>
      <c r="C122" s="60"/>
      <c r="D122" s="60"/>
      <c r="E122" s="60"/>
      <c r="F122" s="60"/>
      <c r="G122" s="60"/>
      <c r="H122" s="60"/>
      <c r="I122" s="60"/>
    </row>
    <row r="123" ht="15.75" customHeight="1">
      <c r="B123" s="60"/>
      <c r="C123" s="60"/>
      <c r="D123" s="60"/>
      <c r="E123" s="60"/>
      <c r="F123" s="60"/>
      <c r="G123" s="60"/>
      <c r="H123" s="60"/>
      <c r="I123" s="60"/>
    </row>
    <row r="124" ht="15.75" customHeight="1">
      <c r="B124" s="60"/>
      <c r="C124" s="60"/>
      <c r="D124" s="60"/>
      <c r="E124" s="60"/>
      <c r="F124" s="60"/>
      <c r="G124" s="60"/>
      <c r="H124" s="60"/>
      <c r="I124" s="60"/>
    </row>
    <row r="125" ht="15.75" customHeight="1">
      <c r="B125" s="60"/>
      <c r="C125" s="60"/>
      <c r="D125" s="60"/>
      <c r="E125" s="60"/>
      <c r="F125" s="60"/>
      <c r="G125" s="60"/>
      <c r="H125" s="60"/>
      <c r="I125" s="60"/>
    </row>
    <row r="126" ht="15.75" customHeight="1">
      <c r="B126" s="60"/>
      <c r="C126" s="60"/>
      <c r="D126" s="60"/>
      <c r="E126" s="60"/>
      <c r="F126" s="60"/>
      <c r="G126" s="60"/>
      <c r="H126" s="60"/>
      <c r="I126" s="60"/>
    </row>
    <row r="127" ht="15.75" customHeight="1">
      <c r="B127" s="60"/>
      <c r="C127" s="60"/>
      <c r="D127" s="60"/>
      <c r="E127" s="60"/>
      <c r="F127" s="60"/>
      <c r="G127" s="60"/>
      <c r="H127" s="60"/>
      <c r="I127" s="60"/>
    </row>
    <row r="128" ht="15.75" customHeight="1">
      <c r="B128" s="60"/>
      <c r="C128" s="60"/>
      <c r="D128" s="60"/>
      <c r="E128" s="60"/>
      <c r="F128" s="60"/>
      <c r="G128" s="60"/>
      <c r="H128" s="60"/>
      <c r="I128" s="60"/>
    </row>
    <row r="129" ht="15.75" customHeight="1">
      <c r="B129" s="60"/>
      <c r="C129" s="60"/>
      <c r="D129" s="60"/>
      <c r="E129" s="60"/>
      <c r="F129" s="60"/>
      <c r="G129" s="60"/>
      <c r="H129" s="60"/>
      <c r="I129" s="60"/>
    </row>
    <row r="130" ht="15.75" customHeight="1">
      <c r="B130" s="60"/>
      <c r="C130" s="60"/>
      <c r="D130" s="60"/>
      <c r="E130" s="60"/>
      <c r="F130" s="60"/>
      <c r="G130" s="60"/>
      <c r="H130" s="60"/>
      <c r="I130" s="60"/>
    </row>
    <row r="131" ht="15.75" customHeight="1">
      <c r="B131" s="60"/>
      <c r="C131" s="60"/>
      <c r="D131" s="60"/>
      <c r="E131" s="60"/>
      <c r="F131" s="60"/>
      <c r="G131" s="60"/>
      <c r="H131" s="60"/>
      <c r="I131" s="60"/>
    </row>
    <row r="132" ht="15.75" customHeight="1">
      <c r="B132" s="60"/>
      <c r="C132" s="60"/>
      <c r="D132" s="60"/>
      <c r="E132" s="60"/>
      <c r="F132" s="60"/>
      <c r="G132" s="60"/>
      <c r="H132" s="60"/>
      <c r="I132" s="60"/>
    </row>
    <row r="133" ht="15.75" customHeight="1">
      <c r="B133" s="60"/>
      <c r="C133" s="60"/>
      <c r="D133" s="60"/>
      <c r="E133" s="60"/>
      <c r="F133" s="60"/>
      <c r="G133" s="60"/>
      <c r="H133" s="60"/>
      <c r="I133" s="60"/>
    </row>
    <row r="134" ht="15.75" customHeight="1">
      <c r="B134" s="60"/>
      <c r="C134" s="60"/>
      <c r="D134" s="60"/>
      <c r="E134" s="60"/>
      <c r="F134" s="60"/>
      <c r="G134" s="60"/>
      <c r="H134" s="60"/>
      <c r="I134" s="60"/>
    </row>
    <row r="135" ht="15.75" customHeight="1">
      <c r="B135" s="60"/>
      <c r="C135" s="60"/>
      <c r="D135" s="60"/>
      <c r="E135" s="60"/>
      <c r="F135" s="60"/>
      <c r="G135" s="60"/>
      <c r="H135" s="60"/>
      <c r="I135" s="60"/>
    </row>
    <row r="136" ht="15.75" customHeight="1">
      <c r="B136" s="60"/>
      <c r="C136" s="60"/>
      <c r="D136" s="60"/>
      <c r="E136" s="60"/>
      <c r="F136" s="60"/>
      <c r="G136" s="60"/>
      <c r="H136" s="60"/>
      <c r="I136" s="60"/>
    </row>
    <row r="137" ht="15.75" customHeight="1">
      <c r="B137" s="60"/>
      <c r="C137" s="60"/>
      <c r="D137" s="60"/>
      <c r="E137" s="60"/>
      <c r="F137" s="60"/>
      <c r="G137" s="60"/>
      <c r="H137" s="60"/>
      <c r="I137" s="60"/>
    </row>
    <row r="138" ht="15.75" customHeight="1">
      <c r="B138" s="60"/>
      <c r="C138" s="60"/>
      <c r="D138" s="60"/>
      <c r="E138" s="60"/>
      <c r="F138" s="60"/>
      <c r="G138" s="60"/>
      <c r="H138" s="60"/>
      <c r="I138" s="60"/>
    </row>
    <row r="139" ht="15.75" customHeight="1">
      <c r="B139" s="60"/>
      <c r="C139" s="60"/>
      <c r="D139" s="60"/>
      <c r="E139" s="60"/>
      <c r="F139" s="60"/>
      <c r="G139" s="60"/>
      <c r="H139" s="60"/>
      <c r="I139" s="60"/>
    </row>
    <row r="140" ht="15.75" customHeight="1">
      <c r="B140" s="60"/>
      <c r="C140" s="60"/>
      <c r="D140" s="60"/>
      <c r="E140" s="60"/>
      <c r="F140" s="60"/>
      <c r="G140" s="60"/>
      <c r="H140" s="60"/>
      <c r="I140" s="60"/>
    </row>
    <row r="141" ht="15.75" customHeight="1">
      <c r="B141" s="60"/>
      <c r="C141" s="60"/>
      <c r="D141" s="60"/>
      <c r="E141" s="60"/>
      <c r="F141" s="60"/>
      <c r="G141" s="60"/>
      <c r="H141" s="60"/>
      <c r="I141" s="60"/>
    </row>
    <row r="142" ht="15.75" customHeight="1">
      <c r="B142" s="60"/>
      <c r="C142" s="60"/>
      <c r="D142" s="60"/>
      <c r="E142" s="60"/>
      <c r="F142" s="60"/>
      <c r="G142" s="60"/>
      <c r="H142" s="60"/>
      <c r="I142" s="60"/>
    </row>
    <row r="143" ht="15.75" customHeight="1">
      <c r="B143" s="60"/>
      <c r="C143" s="60"/>
      <c r="D143" s="60"/>
      <c r="E143" s="60"/>
      <c r="F143" s="60"/>
      <c r="G143" s="60"/>
      <c r="H143" s="60"/>
      <c r="I143" s="60"/>
    </row>
    <row r="144" ht="15.75" customHeight="1">
      <c r="B144" s="60"/>
      <c r="C144" s="60"/>
      <c r="D144" s="60"/>
      <c r="E144" s="60"/>
      <c r="F144" s="60"/>
      <c r="G144" s="60"/>
      <c r="H144" s="60"/>
      <c r="I144" s="60"/>
    </row>
    <row r="145" ht="15.75" customHeight="1">
      <c r="B145" s="60"/>
      <c r="C145" s="60"/>
      <c r="D145" s="60"/>
      <c r="E145" s="60"/>
      <c r="F145" s="60"/>
      <c r="G145" s="60"/>
      <c r="H145" s="60"/>
      <c r="I145" s="60"/>
    </row>
    <row r="146" ht="15.75" customHeight="1">
      <c r="B146" s="60"/>
      <c r="C146" s="60"/>
      <c r="D146" s="60"/>
      <c r="E146" s="60"/>
      <c r="F146" s="60"/>
      <c r="G146" s="60"/>
      <c r="H146" s="60"/>
      <c r="I146" s="60"/>
    </row>
    <row r="147" ht="15.75" customHeight="1">
      <c r="B147" s="60"/>
      <c r="C147" s="60"/>
      <c r="D147" s="60"/>
      <c r="E147" s="60"/>
      <c r="F147" s="60"/>
      <c r="G147" s="60"/>
      <c r="H147" s="60"/>
      <c r="I147" s="60"/>
    </row>
    <row r="148" ht="15.75" customHeight="1">
      <c r="B148" s="60"/>
      <c r="C148" s="60"/>
      <c r="D148" s="60"/>
      <c r="E148" s="60"/>
      <c r="F148" s="60"/>
      <c r="G148" s="60"/>
      <c r="H148" s="60"/>
      <c r="I148" s="60"/>
    </row>
    <row r="149" ht="15.75" customHeight="1">
      <c r="B149" s="60"/>
      <c r="C149" s="60"/>
      <c r="D149" s="60"/>
      <c r="E149" s="60"/>
      <c r="F149" s="60"/>
      <c r="G149" s="60"/>
      <c r="H149" s="60"/>
      <c r="I149" s="60"/>
    </row>
    <row r="150" ht="15.75" customHeight="1">
      <c r="B150" s="60"/>
      <c r="C150" s="60"/>
      <c r="D150" s="60"/>
      <c r="E150" s="60"/>
      <c r="F150" s="60"/>
      <c r="G150" s="60"/>
      <c r="H150" s="60"/>
      <c r="I150" s="60"/>
    </row>
    <row r="151" ht="15.75" customHeight="1">
      <c r="B151" s="60"/>
      <c r="C151" s="60"/>
      <c r="D151" s="60"/>
      <c r="E151" s="60"/>
      <c r="F151" s="60"/>
      <c r="G151" s="60"/>
      <c r="H151" s="60"/>
      <c r="I151" s="60"/>
    </row>
    <row r="152" ht="15.75" customHeight="1">
      <c r="B152" s="60"/>
      <c r="C152" s="60"/>
      <c r="D152" s="60"/>
      <c r="E152" s="60"/>
      <c r="F152" s="60"/>
      <c r="G152" s="60"/>
      <c r="H152" s="60"/>
      <c r="I152" s="60"/>
    </row>
    <row r="153" ht="15.75" customHeight="1">
      <c r="B153" s="60"/>
      <c r="C153" s="60"/>
      <c r="D153" s="60"/>
      <c r="E153" s="60"/>
      <c r="F153" s="60"/>
      <c r="G153" s="60"/>
      <c r="H153" s="60"/>
      <c r="I153" s="60"/>
    </row>
    <row r="154" ht="15.75" customHeight="1">
      <c r="B154" s="60"/>
      <c r="C154" s="60"/>
      <c r="D154" s="60"/>
      <c r="E154" s="60"/>
      <c r="F154" s="60"/>
      <c r="G154" s="60"/>
      <c r="H154" s="60"/>
      <c r="I154" s="60"/>
    </row>
    <row r="155" ht="15.75" customHeight="1">
      <c r="B155" s="60"/>
      <c r="C155" s="60"/>
      <c r="D155" s="60"/>
      <c r="E155" s="60"/>
      <c r="F155" s="60"/>
      <c r="G155" s="60"/>
      <c r="H155" s="60"/>
      <c r="I155" s="60"/>
    </row>
    <row r="156" ht="15.75" customHeight="1">
      <c r="B156" s="60"/>
      <c r="C156" s="60"/>
      <c r="D156" s="60"/>
      <c r="E156" s="60"/>
      <c r="F156" s="60"/>
      <c r="G156" s="60"/>
      <c r="H156" s="60"/>
      <c r="I156" s="60"/>
    </row>
    <row r="157" ht="15.75" customHeight="1">
      <c r="B157" s="60"/>
      <c r="C157" s="60"/>
      <c r="D157" s="60"/>
      <c r="E157" s="60"/>
      <c r="F157" s="60"/>
      <c r="G157" s="60"/>
      <c r="H157" s="60"/>
      <c r="I157" s="60"/>
    </row>
    <row r="158" ht="15.75" customHeight="1">
      <c r="B158" s="60"/>
      <c r="C158" s="60"/>
      <c r="D158" s="60"/>
      <c r="E158" s="60"/>
      <c r="F158" s="60"/>
      <c r="G158" s="60"/>
      <c r="H158" s="60"/>
      <c r="I158" s="60"/>
    </row>
    <row r="159" ht="15.75" customHeight="1">
      <c r="B159" s="60"/>
      <c r="C159" s="60"/>
      <c r="D159" s="60"/>
      <c r="E159" s="60"/>
      <c r="F159" s="60"/>
      <c r="G159" s="60"/>
      <c r="H159" s="60"/>
      <c r="I159" s="60"/>
    </row>
    <row r="160" ht="15.75" customHeight="1">
      <c r="B160" s="60"/>
      <c r="C160" s="60"/>
      <c r="D160" s="60"/>
      <c r="E160" s="60"/>
      <c r="F160" s="60"/>
      <c r="G160" s="60"/>
      <c r="H160" s="60"/>
      <c r="I160" s="60"/>
    </row>
    <row r="161" ht="15.75" customHeight="1">
      <c r="B161" s="60"/>
      <c r="C161" s="60"/>
      <c r="D161" s="60"/>
      <c r="E161" s="60"/>
      <c r="F161" s="60"/>
      <c r="G161" s="60"/>
      <c r="H161" s="60"/>
      <c r="I161" s="60"/>
    </row>
    <row r="162" ht="15.75" customHeight="1">
      <c r="B162" s="60"/>
      <c r="C162" s="60"/>
      <c r="D162" s="60"/>
      <c r="E162" s="60"/>
      <c r="F162" s="60"/>
      <c r="G162" s="60"/>
      <c r="H162" s="60"/>
      <c r="I162" s="60"/>
    </row>
    <row r="163" ht="15.75" customHeight="1">
      <c r="B163" s="60"/>
      <c r="C163" s="60"/>
      <c r="D163" s="60"/>
      <c r="E163" s="60"/>
      <c r="F163" s="60"/>
      <c r="G163" s="60"/>
      <c r="H163" s="60"/>
      <c r="I163" s="60"/>
    </row>
    <row r="164" ht="15.75" customHeight="1">
      <c r="B164" s="60"/>
      <c r="C164" s="60"/>
      <c r="D164" s="60"/>
      <c r="E164" s="60"/>
      <c r="F164" s="60"/>
      <c r="G164" s="60"/>
      <c r="H164" s="60"/>
      <c r="I164" s="60"/>
    </row>
    <row r="165" ht="15.75" customHeight="1">
      <c r="B165" s="60"/>
      <c r="C165" s="60"/>
      <c r="D165" s="60"/>
      <c r="E165" s="60"/>
      <c r="F165" s="60"/>
      <c r="G165" s="60"/>
      <c r="H165" s="60"/>
      <c r="I165" s="60"/>
    </row>
    <row r="166" ht="15.75" customHeight="1">
      <c r="B166" s="60"/>
      <c r="C166" s="60"/>
      <c r="D166" s="60"/>
      <c r="E166" s="60"/>
      <c r="F166" s="60"/>
      <c r="G166" s="60"/>
      <c r="H166" s="60"/>
      <c r="I166" s="60"/>
    </row>
    <row r="167" ht="15.75" customHeight="1">
      <c r="B167" s="60"/>
      <c r="C167" s="60"/>
      <c r="D167" s="60"/>
      <c r="E167" s="60"/>
      <c r="F167" s="60"/>
      <c r="G167" s="60"/>
      <c r="H167" s="60"/>
      <c r="I167" s="60"/>
    </row>
    <row r="168" ht="15.75" customHeight="1">
      <c r="B168" s="60"/>
      <c r="C168" s="60"/>
      <c r="D168" s="60"/>
      <c r="E168" s="60"/>
      <c r="F168" s="60"/>
      <c r="G168" s="60"/>
      <c r="H168" s="60"/>
      <c r="I168" s="60"/>
    </row>
    <row r="169" ht="15.75" customHeight="1">
      <c r="B169" s="60"/>
      <c r="C169" s="60"/>
      <c r="D169" s="60"/>
      <c r="E169" s="60"/>
      <c r="F169" s="60"/>
      <c r="G169" s="60"/>
      <c r="H169" s="60"/>
      <c r="I169" s="60"/>
    </row>
    <row r="170" ht="15.75" customHeight="1">
      <c r="B170" s="60"/>
      <c r="C170" s="60"/>
      <c r="D170" s="60"/>
      <c r="E170" s="60"/>
      <c r="F170" s="60"/>
      <c r="G170" s="60"/>
      <c r="H170" s="60"/>
      <c r="I170" s="60"/>
    </row>
    <row r="171" ht="15.75" customHeight="1">
      <c r="B171" s="60"/>
      <c r="C171" s="60"/>
      <c r="D171" s="60"/>
      <c r="E171" s="60"/>
      <c r="F171" s="60"/>
      <c r="G171" s="60"/>
      <c r="H171" s="60"/>
      <c r="I171" s="60"/>
    </row>
    <row r="172" ht="15.75" customHeight="1">
      <c r="B172" s="60"/>
      <c r="C172" s="60"/>
      <c r="D172" s="60"/>
      <c r="E172" s="60"/>
      <c r="F172" s="60"/>
      <c r="G172" s="60"/>
      <c r="H172" s="60"/>
      <c r="I172" s="60"/>
    </row>
    <row r="173" ht="15.75" customHeight="1">
      <c r="B173" s="60"/>
      <c r="C173" s="60"/>
      <c r="D173" s="60"/>
      <c r="E173" s="60"/>
      <c r="F173" s="60"/>
      <c r="G173" s="60"/>
      <c r="H173" s="60"/>
      <c r="I173" s="60"/>
    </row>
    <row r="174" ht="15.75" customHeight="1">
      <c r="B174" s="60"/>
      <c r="C174" s="60"/>
      <c r="D174" s="60"/>
      <c r="E174" s="60"/>
      <c r="F174" s="60"/>
      <c r="G174" s="60"/>
      <c r="H174" s="60"/>
      <c r="I174" s="60"/>
    </row>
    <row r="175" ht="15.75" customHeight="1">
      <c r="B175" s="60"/>
      <c r="C175" s="60"/>
      <c r="D175" s="60"/>
      <c r="E175" s="60"/>
      <c r="F175" s="60"/>
      <c r="G175" s="60"/>
      <c r="H175" s="60"/>
      <c r="I175" s="60"/>
    </row>
    <row r="176" ht="15.75" customHeight="1">
      <c r="B176" s="60"/>
      <c r="C176" s="60"/>
      <c r="D176" s="60"/>
      <c r="E176" s="60"/>
      <c r="F176" s="60"/>
      <c r="G176" s="60"/>
      <c r="H176" s="60"/>
      <c r="I176" s="60"/>
    </row>
    <row r="177" ht="15.75" customHeight="1">
      <c r="B177" s="60"/>
      <c r="C177" s="60"/>
      <c r="D177" s="60"/>
      <c r="E177" s="60"/>
      <c r="F177" s="60"/>
      <c r="G177" s="60"/>
      <c r="H177" s="60"/>
      <c r="I177" s="60"/>
    </row>
    <row r="178" ht="15.75" customHeight="1">
      <c r="B178" s="60"/>
      <c r="C178" s="60"/>
      <c r="D178" s="60"/>
      <c r="E178" s="60"/>
      <c r="F178" s="60"/>
      <c r="G178" s="60"/>
      <c r="H178" s="60"/>
      <c r="I178" s="60"/>
    </row>
    <row r="179" ht="15.75" customHeight="1">
      <c r="B179" s="60"/>
      <c r="C179" s="60"/>
      <c r="D179" s="60"/>
      <c r="E179" s="60"/>
      <c r="F179" s="60"/>
      <c r="G179" s="60"/>
      <c r="H179" s="60"/>
      <c r="I179" s="60"/>
    </row>
    <row r="180" ht="15.75" customHeight="1">
      <c r="B180" s="60"/>
      <c r="C180" s="60"/>
      <c r="D180" s="60"/>
      <c r="E180" s="60"/>
      <c r="F180" s="60"/>
      <c r="G180" s="60"/>
      <c r="H180" s="60"/>
      <c r="I180" s="60"/>
    </row>
    <row r="181" ht="15.75" customHeight="1">
      <c r="B181" s="60"/>
      <c r="C181" s="60"/>
      <c r="D181" s="60"/>
      <c r="E181" s="60"/>
      <c r="F181" s="60"/>
      <c r="G181" s="60"/>
      <c r="H181" s="60"/>
      <c r="I181" s="60"/>
    </row>
    <row r="182" ht="15.75" customHeight="1">
      <c r="B182" s="60"/>
      <c r="C182" s="60"/>
      <c r="D182" s="60"/>
      <c r="E182" s="60"/>
      <c r="F182" s="60"/>
      <c r="G182" s="60"/>
      <c r="H182" s="60"/>
      <c r="I182" s="60"/>
    </row>
    <row r="183" ht="15.75" customHeight="1">
      <c r="B183" s="60"/>
      <c r="C183" s="60"/>
      <c r="D183" s="60"/>
      <c r="E183" s="60"/>
      <c r="F183" s="60"/>
      <c r="G183" s="60"/>
      <c r="H183" s="60"/>
      <c r="I183" s="60"/>
    </row>
    <row r="184" ht="15.75" customHeight="1">
      <c r="B184" s="60"/>
      <c r="C184" s="60"/>
      <c r="D184" s="60"/>
      <c r="E184" s="60"/>
      <c r="F184" s="60"/>
      <c r="G184" s="60"/>
      <c r="H184" s="60"/>
      <c r="I184" s="60"/>
    </row>
    <row r="185" ht="15.75" customHeight="1">
      <c r="B185" s="60"/>
      <c r="C185" s="60"/>
      <c r="D185" s="60"/>
      <c r="E185" s="60"/>
      <c r="F185" s="60"/>
      <c r="G185" s="60"/>
      <c r="H185" s="60"/>
      <c r="I185" s="60"/>
    </row>
    <row r="186" ht="15.75" customHeight="1">
      <c r="B186" s="60"/>
      <c r="C186" s="60"/>
      <c r="D186" s="60"/>
      <c r="E186" s="60"/>
      <c r="F186" s="60"/>
      <c r="G186" s="60"/>
      <c r="H186" s="60"/>
      <c r="I186" s="60"/>
    </row>
    <row r="187" ht="15.75" customHeight="1">
      <c r="B187" s="60"/>
      <c r="C187" s="60"/>
      <c r="D187" s="60"/>
      <c r="E187" s="60"/>
      <c r="F187" s="60"/>
      <c r="G187" s="60"/>
      <c r="H187" s="60"/>
      <c r="I187" s="60"/>
    </row>
    <row r="188" ht="15.75" customHeight="1">
      <c r="B188" s="60"/>
      <c r="C188" s="60"/>
      <c r="D188" s="60"/>
      <c r="E188" s="60"/>
      <c r="F188" s="60"/>
      <c r="G188" s="60"/>
      <c r="H188" s="60"/>
      <c r="I188" s="60"/>
    </row>
    <row r="189" ht="15.75" customHeight="1">
      <c r="B189" s="60"/>
      <c r="C189" s="60"/>
      <c r="D189" s="60"/>
      <c r="E189" s="60"/>
      <c r="F189" s="60"/>
      <c r="G189" s="60"/>
      <c r="H189" s="60"/>
      <c r="I189" s="60"/>
    </row>
    <row r="190" ht="15.75" customHeight="1">
      <c r="B190" s="60"/>
      <c r="C190" s="60"/>
      <c r="D190" s="60"/>
      <c r="E190" s="60"/>
      <c r="F190" s="60"/>
      <c r="G190" s="60"/>
      <c r="H190" s="60"/>
      <c r="I190" s="60"/>
    </row>
    <row r="191" ht="15.75" customHeight="1">
      <c r="B191" s="60"/>
      <c r="C191" s="60"/>
      <c r="D191" s="60"/>
      <c r="E191" s="60"/>
      <c r="F191" s="60"/>
      <c r="G191" s="60"/>
      <c r="H191" s="60"/>
      <c r="I191" s="60"/>
    </row>
    <row r="192" ht="15.75" customHeight="1">
      <c r="B192" s="60"/>
      <c r="C192" s="60"/>
      <c r="D192" s="60"/>
      <c r="E192" s="60"/>
      <c r="F192" s="60"/>
      <c r="G192" s="60"/>
      <c r="H192" s="60"/>
      <c r="I192" s="60"/>
    </row>
    <row r="193" ht="15.75" customHeight="1">
      <c r="B193" s="60"/>
      <c r="C193" s="60"/>
      <c r="D193" s="60"/>
      <c r="E193" s="60"/>
      <c r="F193" s="60"/>
      <c r="G193" s="60"/>
      <c r="H193" s="60"/>
      <c r="I193" s="60"/>
    </row>
    <row r="194" ht="15.75" customHeight="1">
      <c r="B194" s="60"/>
      <c r="C194" s="60"/>
      <c r="D194" s="60"/>
      <c r="E194" s="60"/>
      <c r="F194" s="60"/>
      <c r="G194" s="60"/>
      <c r="H194" s="60"/>
      <c r="I194" s="60"/>
    </row>
    <row r="195" ht="15.75" customHeight="1">
      <c r="B195" s="60"/>
      <c r="C195" s="60"/>
      <c r="D195" s="60"/>
      <c r="E195" s="60"/>
      <c r="F195" s="60"/>
      <c r="G195" s="60"/>
      <c r="H195" s="60"/>
      <c r="I195" s="60"/>
    </row>
    <row r="196" ht="15.75" customHeight="1">
      <c r="B196" s="60"/>
      <c r="C196" s="60"/>
      <c r="D196" s="60"/>
      <c r="E196" s="60"/>
      <c r="F196" s="60"/>
      <c r="G196" s="60"/>
      <c r="H196" s="60"/>
      <c r="I196" s="60"/>
    </row>
    <row r="197" ht="15.75" customHeight="1">
      <c r="B197" s="60"/>
      <c r="C197" s="60"/>
      <c r="D197" s="60"/>
      <c r="E197" s="60"/>
      <c r="F197" s="60"/>
      <c r="G197" s="60"/>
      <c r="H197" s="60"/>
      <c r="I197" s="60"/>
    </row>
    <row r="198" ht="15.75" customHeight="1">
      <c r="B198" s="60"/>
      <c r="C198" s="60"/>
      <c r="D198" s="60"/>
      <c r="E198" s="60"/>
      <c r="F198" s="60"/>
      <c r="G198" s="60"/>
      <c r="H198" s="60"/>
      <c r="I198" s="60"/>
    </row>
    <row r="199" ht="15.75" customHeight="1">
      <c r="B199" s="60"/>
      <c r="C199" s="60"/>
      <c r="D199" s="60"/>
      <c r="E199" s="60"/>
      <c r="F199" s="60"/>
      <c r="G199" s="60"/>
      <c r="H199" s="60"/>
      <c r="I199" s="60"/>
    </row>
    <row r="200" ht="15.75" customHeight="1">
      <c r="B200" s="60"/>
      <c r="C200" s="60"/>
      <c r="D200" s="60"/>
      <c r="E200" s="60"/>
      <c r="F200" s="60"/>
      <c r="G200" s="60"/>
      <c r="H200" s="60"/>
      <c r="I200" s="60"/>
    </row>
    <row r="201" ht="15.75" customHeight="1">
      <c r="B201" s="60"/>
      <c r="C201" s="60"/>
      <c r="D201" s="60"/>
      <c r="E201" s="60"/>
      <c r="F201" s="60"/>
      <c r="G201" s="60"/>
      <c r="H201" s="60"/>
      <c r="I201" s="60"/>
    </row>
    <row r="202" ht="15.75" customHeight="1">
      <c r="B202" s="60"/>
      <c r="C202" s="60"/>
      <c r="D202" s="60"/>
      <c r="E202" s="60"/>
      <c r="F202" s="60"/>
      <c r="G202" s="60"/>
      <c r="H202" s="60"/>
      <c r="I202" s="60"/>
    </row>
    <row r="203" ht="15.75" customHeight="1">
      <c r="B203" s="60"/>
      <c r="C203" s="60"/>
      <c r="D203" s="60"/>
      <c r="E203" s="60"/>
      <c r="F203" s="60"/>
      <c r="G203" s="60"/>
      <c r="H203" s="60"/>
      <c r="I203" s="60"/>
    </row>
    <row r="204" ht="15.75" customHeight="1">
      <c r="B204" s="60"/>
      <c r="C204" s="60"/>
      <c r="D204" s="60"/>
      <c r="E204" s="60"/>
      <c r="F204" s="60"/>
      <c r="G204" s="60"/>
      <c r="H204" s="60"/>
      <c r="I204" s="60"/>
    </row>
    <row r="205" ht="15.75" customHeight="1">
      <c r="B205" s="60"/>
      <c r="C205" s="60"/>
      <c r="D205" s="60"/>
      <c r="E205" s="60"/>
      <c r="F205" s="60"/>
      <c r="G205" s="60"/>
      <c r="H205" s="60"/>
      <c r="I205" s="60"/>
    </row>
    <row r="206" ht="15.75" customHeight="1">
      <c r="B206" s="60"/>
      <c r="C206" s="60"/>
      <c r="D206" s="60"/>
      <c r="E206" s="60"/>
      <c r="F206" s="60"/>
      <c r="G206" s="60"/>
      <c r="H206" s="60"/>
      <c r="I206" s="60"/>
    </row>
    <row r="207" ht="15.75" customHeight="1">
      <c r="B207" s="60"/>
      <c r="C207" s="60"/>
      <c r="D207" s="60"/>
      <c r="E207" s="60"/>
      <c r="F207" s="60"/>
      <c r="G207" s="60"/>
      <c r="H207" s="60"/>
      <c r="I207" s="60"/>
    </row>
    <row r="208" ht="15.75" customHeight="1">
      <c r="B208" s="60"/>
      <c r="C208" s="60"/>
      <c r="D208" s="60"/>
      <c r="E208" s="60"/>
      <c r="F208" s="60"/>
      <c r="G208" s="60"/>
      <c r="H208" s="60"/>
      <c r="I208" s="60"/>
    </row>
    <row r="209" ht="15.75" customHeight="1">
      <c r="B209" s="60"/>
      <c r="C209" s="60"/>
      <c r="D209" s="60"/>
      <c r="E209" s="60"/>
      <c r="F209" s="60"/>
      <c r="G209" s="60"/>
      <c r="H209" s="60"/>
      <c r="I209" s="60"/>
    </row>
    <row r="210" ht="15.75" customHeight="1">
      <c r="B210" s="60"/>
      <c r="C210" s="60"/>
      <c r="D210" s="60"/>
      <c r="E210" s="60"/>
      <c r="F210" s="60"/>
      <c r="G210" s="60"/>
      <c r="H210" s="60"/>
      <c r="I210" s="60"/>
    </row>
    <row r="211" ht="15.75" customHeight="1">
      <c r="B211" s="60"/>
      <c r="C211" s="60"/>
      <c r="D211" s="60"/>
      <c r="E211" s="60"/>
      <c r="F211" s="60"/>
      <c r="G211" s="60"/>
      <c r="H211" s="60"/>
      <c r="I211" s="60"/>
    </row>
    <row r="212" ht="15.75" customHeight="1">
      <c r="B212" s="60"/>
      <c r="C212" s="60"/>
      <c r="D212" s="60"/>
      <c r="E212" s="60"/>
      <c r="F212" s="60"/>
      <c r="G212" s="60"/>
      <c r="H212" s="60"/>
      <c r="I212" s="60"/>
    </row>
    <row r="213" ht="15.75" customHeight="1">
      <c r="B213" s="60"/>
      <c r="C213" s="60"/>
      <c r="D213" s="60"/>
      <c r="E213" s="60"/>
      <c r="F213" s="60"/>
      <c r="G213" s="60"/>
      <c r="H213" s="60"/>
      <c r="I213" s="60"/>
    </row>
    <row r="214" ht="15.75" customHeight="1">
      <c r="B214" s="60"/>
      <c r="C214" s="60"/>
      <c r="D214" s="60"/>
      <c r="E214" s="60"/>
      <c r="F214" s="60"/>
      <c r="G214" s="60"/>
      <c r="H214" s="60"/>
      <c r="I214" s="60"/>
    </row>
    <row r="215" ht="15.75" customHeight="1">
      <c r="B215" s="60"/>
      <c r="C215" s="60"/>
      <c r="D215" s="60"/>
      <c r="E215" s="60"/>
      <c r="F215" s="60"/>
      <c r="G215" s="60"/>
      <c r="H215" s="60"/>
      <c r="I215" s="60"/>
    </row>
    <row r="216" ht="15.75" customHeight="1">
      <c r="B216" s="60"/>
      <c r="C216" s="60"/>
      <c r="D216" s="60"/>
      <c r="E216" s="60"/>
      <c r="F216" s="60"/>
      <c r="G216" s="60"/>
      <c r="H216" s="60"/>
      <c r="I216" s="60"/>
    </row>
    <row r="217" ht="15.75" customHeight="1">
      <c r="B217" s="60"/>
      <c r="C217" s="60"/>
      <c r="D217" s="60"/>
      <c r="E217" s="60"/>
      <c r="F217" s="60"/>
      <c r="G217" s="60"/>
      <c r="H217" s="60"/>
      <c r="I217" s="60"/>
    </row>
    <row r="218" ht="15.75" customHeight="1">
      <c r="B218" s="60"/>
      <c r="C218" s="60"/>
      <c r="D218" s="60"/>
      <c r="E218" s="60"/>
      <c r="F218" s="60"/>
      <c r="G218" s="60"/>
      <c r="H218" s="60"/>
      <c r="I218" s="60"/>
    </row>
    <row r="219" ht="15.75" customHeight="1">
      <c r="B219" s="60"/>
      <c r="C219" s="60"/>
      <c r="D219" s="60"/>
      <c r="E219" s="60"/>
      <c r="F219" s="60"/>
      <c r="G219" s="60"/>
      <c r="H219" s="60"/>
      <c r="I219" s="60"/>
    </row>
    <row r="220" ht="15.75" customHeight="1">
      <c r="B220" s="60"/>
      <c r="C220" s="60"/>
      <c r="D220" s="60"/>
      <c r="E220" s="60"/>
      <c r="F220" s="60"/>
      <c r="G220" s="60"/>
      <c r="H220" s="60"/>
      <c r="I220" s="60"/>
    </row>
    <row r="221" ht="15.75" customHeight="1">
      <c r="B221" s="60"/>
      <c r="C221" s="60"/>
      <c r="D221" s="60"/>
      <c r="E221" s="60"/>
      <c r="F221" s="60"/>
      <c r="G221" s="60"/>
      <c r="H221" s="60"/>
      <c r="I221" s="60"/>
    </row>
    <row r="222" ht="15.75" customHeight="1">
      <c r="B222" s="60"/>
      <c r="C222" s="60"/>
      <c r="D222" s="60"/>
      <c r="E222" s="60"/>
      <c r="F222" s="60"/>
      <c r="G222" s="60"/>
      <c r="H222" s="60"/>
      <c r="I222" s="60"/>
    </row>
    <row r="223" ht="15.75" customHeight="1">
      <c r="B223" s="60"/>
      <c r="C223" s="60"/>
      <c r="D223" s="60"/>
      <c r="E223" s="60"/>
      <c r="F223" s="60"/>
      <c r="G223" s="60"/>
      <c r="H223" s="60"/>
      <c r="I223" s="60"/>
    </row>
    <row r="224" ht="15.75" customHeight="1">
      <c r="B224" s="60"/>
      <c r="C224" s="60"/>
      <c r="D224" s="60"/>
      <c r="E224" s="60"/>
      <c r="F224" s="60"/>
      <c r="G224" s="60"/>
      <c r="H224" s="60"/>
      <c r="I224" s="60"/>
    </row>
    <row r="225" ht="15.75" customHeight="1">
      <c r="B225" s="60"/>
      <c r="C225" s="60"/>
      <c r="D225" s="60"/>
      <c r="E225" s="60"/>
      <c r="F225" s="60"/>
      <c r="G225" s="60"/>
      <c r="H225" s="60"/>
      <c r="I225" s="60"/>
    </row>
    <row r="226" ht="15.75" customHeight="1">
      <c r="B226" s="60"/>
      <c r="C226" s="60"/>
      <c r="D226" s="60"/>
      <c r="E226" s="60"/>
      <c r="F226" s="60"/>
      <c r="G226" s="60"/>
      <c r="H226" s="60"/>
      <c r="I226" s="60"/>
    </row>
    <row r="227" ht="15.75" customHeight="1">
      <c r="B227" s="60"/>
      <c r="C227" s="60"/>
      <c r="D227" s="60"/>
      <c r="E227" s="60"/>
      <c r="F227" s="60"/>
      <c r="G227" s="60"/>
      <c r="H227" s="60"/>
      <c r="I227" s="60"/>
    </row>
    <row r="228" ht="15.75" customHeight="1">
      <c r="B228" s="60"/>
      <c r="C228" s="60"/>
      <c r="D228" s="60"/>
      <c r="E228" s="60"/>
      <c r="F228" s="60"/>
      <c r="G228" s="60"/>
      <c r="H228" s="60"/>
      <c r="I228" s="60"/>
    </row>
    <row r="229" ht="15.75" customHeight="1">
      <c r="B229" s="60"/>
      <c r="C229" s="60"/>
      <c r="D229" s="60"/>
      <c r="E229" s="60"/>
      <c r="F229" s="60"/>
      <c r="G229" s="60"/>
      <c r="H229" s="60"/>
      <c r="I229" s="60"/>
    </row>
    <row r="230" ht="15.75" customHeight="1">
      <c r="B230" s="60"/>
      <c r="C230" s="60"/>
      <c r="D230" s="60"/>
      <c r="E230" s="60"/>
      <c r="F230" s="60"/>
      <c r="G230" s="60"/>
      <c r="H230" s="60"/>
      <c r="I230" s="60"/>
    </row>
    <row r="231" ht="15.75" customHeight="1">
      <c r="B231" s="60"/>
      <c r="C231" s="60"/>
      <c r="D231" s="60"/>
      <c r="E231" s="60"/>
      <c r="F231" s="60"/>
      <c r="G231" s="60"/>
      <c r="H231" s="60"/>
      <c r="I231" s="60"/>
    </row>
    <row r="232" ht="15.75" customHeight="1">
      <c r="B232" s="60"/>
      <c r="C232" s="60"/>
      <c r="D232" s="60"/>
      <c r="E232" s="60"/>
      <c r="F232" s="60"/>
      <c r="G232" s="60"/>
      <c r="H232" s="60"/>
      <c r="I232" s="60"/>
    </row>
    <row r="233" ht="15.75" customHeight="1">
      <c r="B233" s="60"/>
      <c r="C233" s="60"/>
      <c r="D233" s="60"/>
      <c r="E233" s="60"/>
      <c r="F233" s="60"/>
      <c r="G233" s="60"/>
      <c r="H233" s="60"/>
      <c r="I233" s="60"/>
    </row>
    <row r="234" ht="15.75" customHeight="1">
      <c r="B234" s="60"/>
      <c r="C234" s="60"/>
      <c r="D234" s="60"/>
      <c r="E234" s="60"/>
      <c r="F234" s="60"/>
      <c r="G234" s="60"/>
      <c r="H234" s="60"/>
      <c r="I234" s="60"/>
    </row>
    <row r="235" ht="15.75" customHeight="1">
      <c r="B235" s="60"/>
      <c r="C235" s="60"/>
      <c r="D235" s="60"/>
      <c r="E235" s="60"/>
      <c r="F235" s="60"/>
      <c r="G235" s="60"/>
      <c r="H235" s="60"/>
      <c r="I235" s="60"/>
    </row>
    <row r="236" ht="15.75" customHeight="1">
      <c r="B236" s="60"/>
      <c r="C236" s="60"/>
      <c r="D236" s="60"/>
      <c r="E236" s="60"/>
      <c r="F236" s="60"/>
      <c r="G236" s="60"/>
      <c r="H236" s="60"/>
      <c r="I236" s="60"/>
    </row>
    <row r="237" ht="15.75" customHeight="1">
      <c r="B237" s="60"/>
      <c r="C237" s="60"/>
      <c r="D237" s="60"/>
      <c r="E237" s="60"/>
      <c r="F237" s="60"/>
      <c r="G237" s="60"/>
      <c r="H237" s="60"/>
      <c r="I237" s="60"/>
    </row>
    <row r="238" ht="15.75" customHeight="1">
      <c r="B238" s="60"/>
      <c r="C238" s="60"/>
      <c r="D238" s="60"/>
      <c r="E238" s="60"/>
      <c r="F238" s="60"/>
      <c r="G238" s="60"/>
      <c r="H238" s="60"/>
      <c r="I238" s="60"/>
    </row>
    <row r="239" ht="15.75" customHeight="1">
      <c r="B239" s="60"/>
      <c r="C239" s="60"/>
      <c r="D239" s="60"/>
      <c r="E239" s="60"/>
      <c r="F239" s="60"/>
      <c r="G239" s="60"/>
      <c r="H239" s="60"/>
      <c r="I239" s="60"/>
    </row>
    <row r="240" ht="15.75" customHeight="1">
      <c r="B240" s="60"/>
      <c r="C240" s="60"/>
      <c r="D240" s="60"/>
      <c r="E240" s="60"/>
      <c r="F240" s="60"/>
      <c r="G240" s="60"/>
      <c r="H240" s="60"/>
      <c r="I240" s="60"/>
    </row>
    <row r="241" ht="15.75" customHeight="1">
      <c r="B241" s="60"/>
      <c r="C241" s="60"/>
      <c r="D241" s="60"/>
      <c r="E241" s="60"/>
      <c r="F241" s="60"/>
      <c r="G241" s="60"/>
      <c r="H241" s="60"/>
      <c r="I241" s="60"/>
    </row>
    <row r="242" ht="15.75" customHeight="1">
      <c r="B242" s="60"/>
      <c r="C242" s="60"/>
      <c r="D242" s="60"/>
      <c r="E242" s="60"/>
      <c r="F242" s="60"/>
      <c r="G242" s="60"/>
      <c r="H242" s="60"/>
      <c r="I242" s="60"/>
    </row>
    <row r="243" ht="15.75" customHeight="1">
      <c r="B243" s="60"/>
      <c r="C243" s="60"/>
      <c r="D243" s="60"/>
      <c r="E243" s="60"/>
      <c r="F243" s="60"/>
      <c r="G243" s="60"/>
      <c r="H243" s="60"/>
      <c r="I243" s="60"/>
    </row>
    <row r="244" ht="15.75" customHeight="1">
      <c r="B244" s="60"/>
      <c r="C244" s="60"/>
      <c r="D244" s="60"/>
      <c r="E244" s="60"/>
      <c r="F244" s="60"/>
      <c r="G244" s="60"/>
      <c r="H244" s="60"/>
      <c r="I244" s="60"/>
    </row>
    <row r="245" ht="15.75" customHeight="1">
      <c r="B245" s="60"/>
      <c r="C245" s="60"/>
      <c r="D245" s="60"/>
      <c r="E245" s="60"/>
      <c r="F245" s="60"/>
      <c r="G245" s="60"/>
      <c r="H245" s="60"/>
      <c r="I245" s="60"/>
    </row>
    <row r="246" ht="15.75" customHeight="1">
      <c r="B246" s="60"/>
      <c r="C246" s="60"/>
      <c r="D246" s="60"/>
      <c r="E246" s="60"/>
      <c r="F246" s="60"/>
      <c r="G246" s="60"/>
      <c r="H246" s="60"/>
      <c r="I246" s="60"/>
    </row>
    <row r="247" ht="15.75" customHeight="1">
      <c r="B247" s="60"/>
      <c r="C247" s="60"/>
      <c r="D247" s="60"/>
      <c r="E247" s="60"/>
      <c r="F247" s="60"/>
      <c r="G247" s="60"/>
      <c r="H247" s="60"/>
      <c r="I247" s="60"/>
    </row>
    <row r="248" ht="15.75" customHeight="1">
      <c r="B248" s="60"/>
      <c r="C248" s="60"/>
      <c r="D248" s="60"/>
      <c r="E248" s="60"/>
      <c r="F248" s="60"/>
      <c r="G248" s="60"/>
      <c r="H248" s="60"/>
      <c r="I248" s="60"/>
    </row>
    <row r="249" ht="15.75" customHeight="1">
      <c r="B249" s="60"/>
      <c r="C249" s="60"/>
      <c r="D249" s="60"/>
      <c r="E249" s="60"/>
      <c r="F249" s="60"/>
      <c r="G249" s="60"/>
      <c r="H249" s="60"/>
      <c r="I249" s="60"/>
    </row>
    <row r="250" ht="15.75" customHeight="1">
      <c r="B250" s="60"/>
      <c r="C250" s="60"/>
      <c r="D250" s="60"/>
      <c r="E250" s="60"/>
      <c r="F250" s="60"/>
      <c r="G250" s="60"/>
      <c r="H250" s="60"/>
      <c r="I250" s="60"/>
    </row>
    <row r="251" ht="15.75" customHeight="1">
      <c r="B251" s="60"/>
      <c r="C251" s="60"/>
      <c r="D251" s="60"/>
      <c r="E251" s="60"/>
      <c r="F251" s="60"/>
      <c r="G251" s="60"/>
      <c r="H251" s="60"/>
      <c r="I251" s="60"/>
    </row>
    <row r="252" ht="15.75" customHeight="1">
      <c r="B252" s="60"/>
      <c r="C252" s="60"/>
      <c r="D252" s="60"/>
      <c r="E252" s="60"/>
      <c r="F252" s="60"/>
      <c r="G252" s="60"/>
      <c r="H252" s="60"/>
      <c r="I252" s="60"/>
    </row>
    <row r="253" ht="15.75" customHeight="1">
      <c r="B253" s="60"/>
      <c r="C253" s="60"/>
      <c r="D253" s="60"/>
      <c r="E253" s="60"/>
      <c r="F253" s="60"/>
      <c r="G253" s="60"/>
      <c r="H253" s="60"/>
      <c r="I253" s="60"/>
    </row>
    <row r="254" ht="15.75" customHeight="1">
      <c r="B254" s="60"/>
      <c r="C254" s="60"/>
      <c r="D254" s="60"/>
      <c r="E254" s="60"/>
      <c r="F254" s="60"/>
      <c r="G254" s="60"/>
      <c r="H254" s="60"/>
      <c r="I254" s="60"/>
    </row>
    <row r="255" ht="15.75" customHeight="1">
      <c r="B255" s="60"/>
      <c r="C255" s="60"/>
      <c r="D255" s="60"/>
      <c r="E255" s="60"/>
      <c r="F255" s="60"/>
      <c r="G255" s="60"/>
      <c r="H255" s="60"/>
      <c r="I255" s="60"/>
    </row>
    <row r="256" ht="15.75" customHeight="1">
      <c r="B256" s="60"/>
      <c r="C256" s="60"/>
      <c r="D256" s="60"/>
      <c r="E256" s="60"/>
      <c r="F256" s="60"/>
      <c r="G256" s="60"/>
      <c r="H256" s="60"/>
      <c r="I256" s="60"/>
    </row>
    <row r="257" ht="15.75" customHeight="1">
      <c r="B257" s="60"/>
      <c r="C257" s="60"/>
      <c r="D257" s="60"/>
      <c r="E257" s="60"/>
      <c r="F257" s="60"/>
      <c r="G257" s="60"/>
      <c r="H257" s="60"/>
      <c r="I257" s="60"/>
    </row>
    <row r="258" ht="15.75" customHeight="1">
      <c r="B258" s="60"/>
      <c r="C258" s="60"/>
      <c r="D258" s="60"/>
      <c r="E258" s="60"/>
      <c r="F258" s="60"/>
      <c r="G258" s="60"/>
      <c r="H258" s="60"/>
      <c r="I258" s="60"/>
    </row>
    <row r="259" ht="15.75" customHeight="1">
      <c r="B259" s="60"/>
      <c r="C259" s="60"/>
      <c r="D259" s="60"/>
      <c r="E259" s="60"/>
      <c r="F259" s="60"/>
      <c r="G259" s="60"/>
      <c r="H259" s="60"/>
      <c r="I259" s="60"/>
    </row>
    <row r="260" ht="15.75" customHeight="1">
      <c r="B260" s="60"/>
      <c r="C260" s="60"/>
      <c r="D260" s="60"/>
      <c r="E260" s="60"/>
      <c r="F260" s="60"/>
      <c r="G260" s="60"/>
      <c r="H260" s="60"/>
      <c r="I260" s="60"/>
    </row>
    <row r="261" ht="15.75" customHeight="1">
      <c r="B261" s="60"/>
      <c r="C261" s="60"/>
      <c r="D261" s="60"/>
      <c r="E261" s="60"/>
      <c r="F261" s="60"/>
      <c r="G261" s="60"/>
      <c r="H261" s="60"/>
      <c r="I261" s="60"/>
    </row>
    <row r="262" ht="15.75" customHeight="1">
      <c r="B262" s="60"/>
      <c r="C262" s="60"/>
      <c r="D262" s="60"/>
      <c r="E262" s="60"/>
      <c r="F262" s="60"/>
      <c r="G262" s="60"/>
      <c r="H262" s="60"/>
      <c r="I262" s="60"/>
    </row>
    <row r="263" ht="15.75" customHeight="1">
      <c r="B263" s="60"/>
      <c r="C263" s="60"/>
      <c r="D263" s="60"/>
      <c r="E263" s="60"/>
      <c r="F263" s="60"/>
      <c r="G263" s="60"/>
      <c r="H263" s="60"/>
      <c r="I263" s="60"/>
    </row>
    <row r="264" ht="15.75" customHeight="1">
      <c r="B264" s="60"/>
      <c r="C264" s="60"/>
      <c r="D264" s="60"/>
      <c r="E264" s="60"/>
      <c r="F264" s="60"/>
      <c r="G264" s="60"/>
      <c r="H264" s="60"/>
      <c r="I264" s="60"/>
    </row>
    <row r="265" ht="15.75" customHeight="1">
      <c r="B265" s="60"/>
      <c r="C265" s="60"/>
      <c r="D265" s="60"/>
      <c r="E265" s="60"/>
      <c r="F265" s="60"/>
      <c r="G265" s="60"/>
      <c r="H265" s="60"/>
      <c r="I265" s="60"/>
    </row>
    <row r="266" ht="15.75" customHeight="1">
      <c r="B266" s="60"/>
      <c r="C266" s="60"/>
      <c r="D266" s="60"/>
      <c r="E266" s="60"/>
      <c r="F266" s="60"/>
      <c r="G266" s="60"/>
      <c r="H266" s="60"/>
      <c r="I266" s="60"/>
    </row>
    <row r="267" ht="15.75" customHeight="1">
      <c r="B267" s="60"/>
      <c r="C267" s="60"/>
      <c r="D267" s="60"/>
      <c r="E267" s="60"/>
      <c r="F267" s="60"/>
      <c r="G267" s="60"/>
      <c r="H267" s="60"/>
      <c r="I267" s="60"/>
    </row>
    <row r="268" ht="15.75" customHeight="1">
      <c r="B268" s="60"/>
      <c r="C268" s="60"/>
      <c r="D268" s="60"/>
      <c r="E268" s="60"/>
      <c r="F268" s="60"/>
      <c r="G268" s="60"/>
      <c r="H268" s="60"/>
      <c r="I268" s="60"/>
    </row>
    <row r="269" ht="15.75" customHeight="1">
      <c r="B269" s="60"/>
      <c r="C269" s="60"/>
      <c r="D269" s="60"/>
      <c r="E269" s="60"/>
      <c r="F269" s="60"/>
      <c r="G269" s="60"/>
      <c r="H269" s="60"/>
      <c r="I269" s="60"/>
    </row>
    <row r="270" ht="15.75" customHeight="1">
      <c r="B270" s="60"/>
      <c r="C270" s="60"/>
      <c r="D270" s="60"/>
      <c r="E270" s="60"/>
      <c r="F270" s="60"/>
      <c r="G270" s="60"/>
      <c r="H270" s="60"/>
      <c r="I270" s="60"/>
    </row>
    <row r="271" ht="15.75" customHeight="1">
      <c r="B271" s="60"/>
      <c r="C271" s="60"/>
      <c r="D271" s="60"/>
      <c r="E271" s="60"/>
      <c r="F271" s="60"/>
      <c r="G271" s="60"/>
      <c r="H271" s="60"/>
      <c r="I271" s="60"/>
    </row>
    <row r="272" ht="15.75" customHeight="1">
      <c r="B272" s="60"/>
      <c r="C272" s="60"/>
      <c r="D272" s="60"/>
      <c r="E272" s="60"/>
      <c r="F272" s="60"/>
      <c r="G272" s="60"/>
      <c r="H272" s="60"/>
      <c r="I272" s="60"/>
    </row>
    <row r="273" ht="15.75" customHeight="1">
      <c r="B273" s="60"/>
      <c r="C273" s="60"/>
      <c r="D273" s="60"/>
      <c r="E273" s="60"/>
      <c r="F273" s="60"/>
      <c r="G273" s="60"/>
      <c r="H273" s="60"/>
      <c r="I273" s="60"/>
    </row>
    <row r="274" ht="15.75" customHeight="1">
      <c r="B274" s="60"/>
      <c r="C274" s="60"/>
      <c r="D274" s="60"/>
      <c r="E274" s="60"/>
      <c r="F274" s="60"/>
      <c r="G274" s="60"/>
      <c r="H274" s="60"/>
      <c r="I274" s="60"/>
    </row>
    <row r="275" ht="15.75" customHeight="1">
      <c r="B275" s="60"/>
      <c r="C275" s="60"/>
      <c r="D275" s="60"/>
      <c r="E275" s="60"/>
      <c r="F275" s="60"/>
      <c r="G275" s="60"/>
      <c r="H275" s="60"/>
      <c r="I275" s="60"/>
    </row>
    <row r="276" ht="15.75" customHeight="1">
      <c r="B276" s="60"/>
      <c r="C276" s="60"/>
      <c r="D276" s="60"/>
      <c r="E276" s="60"/>
      <c r="F276" s="60"/>
      <c r="G276" s="60"/>
      <c r="H276" s="60"/>
      <c r="I276" s="60"/>
    </row>
    <row r="277" ht="15.75" customHeight="1">
      <c r="B277" s="60"/>
      <c r="C277" s="60"/>
      <c r="D277" s="60"/>
      <c r="E277" s="60"/>
      <c r="F277" s="60"/>
      <c r="G277" s="60"/>
      <c r="H277" s="60"/>
      <c r="I277" s="60"/>
    </row>
    <row r="278" ht="15.75" customHeight="1">
      <c r="B278" s="60"/>
      <c r="C278" s="60"/>
      <c r="D278" s="60"/>
      <c r="E278" s="60"/>
      <c r="F278" s="60"/>
      <c r="G278" s="60"/>
      <c r="H278" s="60"/>
      <c r="I278" s="60"/>
    </row>
    <row r="279" ht="15.75" customHeight="1">
      <c r="B279" s="60"/>
      <c r="C279" s="60"/>
      <c r="D279" s="60"/>
      <c r="E279" s="60"/>
      <c r="F279" s="60"/>
      <c r="G279" s="60"/>
      <c r="H279" s="60"/>
      <c r="I279" s="60"/>
    </row>
    <row r="280" ht="15.75" customHeight="1">
      <c r="B280" s="60"/>
      <c r="C280" s="60"/>
      <c r="D280" s="60"/>
      <c r="E280" s="60"/>
      <c r="F280" s="60"/>
      <c r="G280" s="60"/>
      <c r="H280" s="60"/>
      <c r="I280" s="60"/>
    </row>
    <row r="281" ht="15.75" customHeight="1">
      <c r="B281" s="60"/>
      <c r="C281" s="60"/>
      <c r="D281" s="60"/>
      <c r="E281" s="60"/>
      <c r="F281" s="60"/>
      <c r="G281" s="60"/>
      <c r="H281" s="60"/>
      <c r="I281" s="60"/>
    </row>
    <row r="282" ht="15.75" customHeight="1">
      <c r="B282" s="60"/>
      <c r="C282" s="60"/>
      <c r="D282" s="60"/>
      <c r="E282" s="60"/>
      <c r="F282" s="60"/>
      <c r="G282" s="60"/>
      <c r="H282" s="60"/>
      <c r="I282" s="60"/>
    </row>
    <row r="283" ht="15.75" customHeight="1">
      <c r="B283" s="60"/>
      <c r="C283" s="60"/>
      <c r="D283" s="60"/>
      <c r="E283" s="60"/>
      <c r="F283" s="60"/>
      <c r="G283" s="60"/>
      <c r="H283" s="60"/>
      <c r="I283" s="60"/>
    </row>
    <row r="284" ht="15.75" customHeight="1">
      <c r="B284" s="60"/>
      <c r="C284" s="60"/>
      <c r="D284" s="60"/>
      <c r="E284" s="60"/>
      <c r="F284" s="60"/>
      <c r="G284" s="60"/>
      <c r="H284" s="60"/>
      <c r="I284" s="60"/>
    </row>
    <row r="285" ht="15.75" customHeight="1">
      <c r="B285" s="60"/>
      <c r="C285" s="60"/>
      <c r="D285" s="60"/>
      <c r="E285" s="60"/>
      <c r="F285" s="60"/>
      <c r="G285" s="60"/>
      <c r="H285" s="60"/>
      <c r="I285" s="60"/>
    </row>
    <row r="286" ht="15.75" customHeight="1">
      <c r="B286" s="60"/>
      <c r="C286" s="60"/>
      <c r="D286" s="60"/>
      <c r="E286" s="60"/>
      <c r="F286" s="60"/>
      <c r="G286" s="60"/>
      <c r="H286" s="60"/>
      <c r="I286" s="60"/>
    </row>
    <row r="287" ht="15.75" customHeight="1">
      <c r="B287" s="60"/>
      <c r="C287" s="60"/>
      <c r="D287" s="60"/>
      <c r="E287" s="60"/>
      <c r="F287" s="60"/>
      <c r="G287" s="60"/>
      <c r="H287" s="60"/>
      <c r="I287" s="60"/>
    </row>
    <row r="288" ht="15.75" customHeight="1">
      <c r="B288" s="60"/>
      <c r="C288" s="60"/>
      <c r="D288" s="60"/>
      <c r="E288" s="60"/>
      <c r="F288" s="60"/>
      <c r="G288" s="60"/>
      <c r="H288" s="60"/>
      <c r="I288" s="60"/>
    </row>
    <row r="289" ht="15.75" customHeight="1">
      <c r="B289" s="60"/>
      <c r="C289" s="60"/>
      <c r="D289" s="60"/>
      <c r="E289" s="60"/>
      <c r="F289" s="60"/>
      <c r="G289" s="60"/>
      <c r="H289" s="60"/>
      <c r="I289" s="60"/>
    </row>
    <row r="290" ht="15.75" customHeight="1">
      <c r="B290" s="60"/>
      <c r="C290" s="60"/>
      <c r="D290" s="60"/>
      <c r="E290" s="60"/>
      <c r="F290" s="60"/>
      <c r="G290" s="60"/>
      <c r="H290" s="60"/>
      <c r="I290" s="60"/>
    </row>
    <row r="291" ht="15.75" customHeight="1">
      <c r="B291" s="60"/>
      <c r="C291" s="60"/>
      <c r="D291" s="60"/>
      <c r="E291" s="60"/>
      <c r="F291" s="60"/>
      <c r="G291" s="60"/>
      <c r="H291" s="60"/>
      <c r="I291" s="60"/>
    </row>
    <row r="292" ht="15.75" customHeight="1">
      <c r="B292" s="60"/>
      <c r="C292" s="60"/>
      <c r="D292" s="60"/>
      <c r="E292" s="60"/>
      <c r="F292" s="60"/>
      <c r="G292" s="60"/>
      <c r="H292" s="60"/>
      <c r="I292" s="60"/>
    </row>
    <row r="293" ht="15.75" customHeight="1">
      <c r="B293" s="60"/>
      <c r="C293" s="60"/>
      <c r="D293" s="60"/>
      <c r="E293" s="60"/>
      <c r="F293" s="60"/>
      <c r="G293" s="60"/>
      <c r="H293" s="60"/>
      <c r="I293" s="60"/>
    </row>
    <row r="294" ht="15.75" customHeight="1">
      <c r="B294" s="60"/>
      <c r="C294" s="60"/>
      <c r="D294" s="60"/>
      <c r="E294" s="60"/>
      <c r="F294" s="60"/>
      <c r="G294" s="60"/>
      <c r="H294" s="60"/>
      <c r="I294" s="60"/>
    </row>
    <row r="295" ht="15.75" customHeight="1">
      <c r="B295" s="60"/>
      <c r="C295" s="60"/>
      <c r="D295" s="60"/>
      <c r="E295" s="60"/>
      <c r="F295" s="60"/>
      <c r="G295" s="60"/>
      <c r="H295" s="60"/>
      <c r="I295" s="60"/>
    </row>
    <row r="296" ht="15.75" customHeight="1">
      <c r="B296" s="60"/>
      <c r="C296" s="60"/>
      <c r="D296" s="60"/>
      <c r="E296" s="60"/>
      <c r="F296" s="60"/>
      <c r="G296" s="60"/>
      <c r="H296" s="60"/>
      <c r="I296" s="60"/>
    </row>
    <row r="297" ht="15.75" customHeight="1">
      <c r="B297" s="60"/>
      <c r="C297" s="60"/>
      <c r="D297" s="60"/>
      <c r="E297" s="60"/>
      <c r="F297" s="60"/>
      <c r="G297" s="60"/>
      <c r="H297" s="60"/>
      <c r="I297" s="60"/>
    </row>
    <row r="298" ht="15.75" customHeight="1">
      <c r="B298" s="60"/>
      <c r="C298" s="60"/>
      <c r="D298" s="60"/>
      <c r="E298" s="60"/>
      <c r="F298" s="60"/>
      <c r="G298" s="60"/>
      <c r="H298" s="60"/>
      <c r="I298" s="60"/>
    </row>
    <row r="299" ht="15.75" customHeight="1">
      <c r="B299" s="60"/>
      <c r="C299" s="60"/>
      <c r="D299" s="60"/>
      <c r="E299" s="60"/>
      <c r="F299" s="60"/>
      <c r="G299" s="60"/>
      <c r="H299" s="60"/>
      <c r="I299" s="60"/>
    </row>
    <row r="300" ht="15.75" customHeight="1">
      <c r="B300" s="60"/>
      <c r="C300" s="60"/>
      <c r="D300" s="60"/>
      <c r="E300" s="60"/>
      <c r="F300" s="60"/>
      <c r="G300" s="60"/>
      <c r="H300" s="60"/>
      <c r="I300" s="60"/>
    </row>
    <row r="301" ht="15.75" customHeight="1">
      <c r="B301" s="60"/>
      <c r="C301" s="60"/>
      <c r="D301" s="60"/>
      <c r="E301" s="60"/>
      <c r="F301" s="60"/>
      <c r="G301" s="60"/>
      <c r="H301" s="60"/>
      <c r="I301" s="60"/>
    </row>
    <row r="302" ht="15.75" customHeight="1">
      <c r="B302" s="60"/>
      <c r="C302" s="60"/>
      <c r="D302" s="60"/>
      <c r="E302" s="60"/>
      <c r="F302" s="60"/>
      <c r="G302" s="60"/>
      <c r="H302" s="60"/>
      <c r="I302" s="60"/>
    </row>
    <row r="303" ht="15.75" customHeight="1">
      <c r="B303" s="60"/>
      <c r="C303" s="60"/>
      <c r="D303" s="60"/>
      <c r="E303" s="60"/>
      <c r="F303" s="60"/>
      <c r="G303" s="60"/>
      <c r="H303" s="60"/>
      <c r="I303" s="60"/>
    </row>
    <row r="304" ht="15.75" customHeight="1">
      <c r="B304" s="60"/>
      <c r="C304" s="60"/>
      <c r="D304" s="60"/>
      <c r="E304" s="60"/>
      <c r="F304" s="60"/>
      <c r="G304" s="60"/>
      <c r="H304" s="60"/>
      <c r="I304" s="60"/>
    </row>
    <row r="305" ht="15.75" customHeight="1">
      <c r="B305" s="60"/>
      <c r="C305" s="60"/>
      <c r="D305" s="60"/>
      <c r="E305" s="60"/>
      <c r="F305" s="60"/>
      <c r="G305" s="60"/>
      <c r="H305" s="60"/>
      <c r="I305" s="60"/>
    </row>
    <row r="306" ht="15.75" customHeight="1">
      <c r="B306" s="60"/>
      <c r="C306" s="60"/>
      <c r="D306" s="60"/>
      <c r="E306" s="60"/>
      <c r="F306" s="60"/>
      <c r="G306" s="60"/>
      <c r="H306" s="60"/>
      <c r="I306" s="60"/>
    </row>
    <row r="307" ht="15.75" customHeight="1">
      <c r="B307" s="60"/>
      <c r="C307" s="60"/>
      <c r="D307" s="60"/>
      <c r="E307" s="60"/>
      <c r="F307" s="60"/>
      <c r="G307" s="60"/>
      <c r="H307" s="60"/>
      <c r="I307" s="60"/>
    </row>
    <row r="308" ht="15.75" customHeight="1">
      <c r="B308" s="60"/>
      <c r="C308" s="60"/>
      <c r="D308" s="60"/>
      <c r="E308" s="60"/>
      <c r="F308" s="60"/>
      <c r="G308" s="60"/>
      <c r="H308" s="60"/>
      <c r="I308" s="60"/>
    </row>
    <row r="309" ht="15.75" customHeight="1">
      <c r="B309" s="60"/>
      <c r="C309" s="60"/>
      <c r="D309" s="60"/>
      <c r="E309" s="60"/>
      <c r="F309" s="60"/>
      <c r="G309" s="60"/>
      <c r="H309" s="60"/>
      <c r="I309" s="60"/>
    </row>
    <row r="310" ht="15.75" customHeight="1">
      <c r="B310" s="60"/>
      <c r="C310" s="60"/>
      <c r="D310" s="60"/>
      <c r="E310" s="60"/>
      <c r="F310" s="60"/>
      <c r="G310" s="60"/>
      <c r="H310" s="60"/>
      <c r="I310" s="60"/>
    </row>
    <row r="311" ht="15.75" customHeight="1">
      <c r="B311" s="60"/>
      <c r="C311" s="60"/>
      <c r="D311" s="60"/>
      <c r="E311" s="60"/>
      <c r="F311" s="60"/>
      <c r="G311" s="60"/>
      <c r="H311" s="60"/>
      <c r="I311" s="60"/>
    </row>
    <row r="312" ht="15.75" customHeight="1">
      <c r="B312" s="60"/>
      <c r="C312" s="60"/>
      <c r="D312" s="60"/>
      <c r="E312" s="60"/>
      <c r="F312" s="60"/>
      <c r="G312" s="60"/>
      <c r="H312" s="60"/>
      <c r="I312" s="60"/>
    </row>
    <row r="313" ht="15.75" customHeight="1">
      <c r="B313" s="60"/>
      <c r="C313" s="60"/>
      <c r="D313" s="60"/>
      <c r="E313" s="60"/>
      <c r="F313" s="60"/>
      <c r="G313" s="60"/>
      <c r="H313" s="60"/>
      <c r="I313" s="60"/>
    </row>
    <row r="314" ht="15.75" customHeight="1">
      <c r="B314" s="60"/>
      <c r="C314" s="60"/>
      <c r="D314" s="60"/>
      <c r="E314" s="60"/>
      <c r="F314" s="60"/>
      <c r="G314" s="60"/>
      <c r="H314" s="60"/>
      <c r="I314" s="60"/>
    </row>
    <row r="315" ht="15.75" customHeight="1">
      <c r="B315" s="60"/>
      <c r="C315" s="60"/>
      <c r="D315" s="60"/>
      <c r="E315" s="60"/>
      <c r="F315" s="60"/>
      <c r="G315" s="60"/>
      <c r="H315" s="60"/>
      <c r="I315" s="60"/>
    </row>
    <row r="316" ht="15.75" customHeight="1">
      <c r="B316" s="60"/>
      <c r="C316" s="60"/>
      <c r="D316" s="60"/>
      <c r="E316" s="60"/>
      <c r="F316" s="60"/>
      <c r="G316" s="60"/>
      <c r="H316" s="60"/>
      <c r="I316" s="60"/>
    </row>
    <row r="317" ht="15.75" customHeight="1">
      <c r="B317" s="60"/>
      <c r="C317" s="60"/>
      <c r="D317" s="60"/>
      <c r="E317" s="60"/>
      <c r="F317" s="60"/>
      <c r="G317" s="60"/>
      <c r="H317" s="60"/>
      <c r="I317" s="60"/>
    </row>
    <row r="318" ht="15.75" customHeight="1">
      <c r="B318" s="60"/>
      <c r="C318" s="60"/>
      <c r="D318" s="60"/>
      <c r="E318" s="60"/>
      <c r="F318" s="60"/>
      <c r="G318" s="60"/>
      <c r="H318" s="60"/>
      <c r="I318" s="60"/>
    </row>
    <row r="319" ht="15.75" customHeight="1">
      <c r="B319" s="60"/>
      <c r="C319" s="60"/>
      <c r="D319" s="60"/>
      <c r="E319" s="60"/>
      <c r="F319" s="60"/>
      <c r="G319" s="60"/>
      <c r="H319" s="60"/>
      <c r="I319" s="60"/>
    </row>
    <row r="320" ht="15.75" customHeight="1">
      <c r="B320" s="60"/>
      <c r="C320" s="60"/>
      <c r="D320" s="60"/>
      <c r="E320" s="60"/>
      <c r="F320" s="60"/>
      <c r="G320" s="60"/>
      <c r="H320" s="60"/>
      <c r="I320" s="60"/>
    </row>
    <row r="321" ht="15.75" customHeight="1">
      <c r="B321" s="60"/>
      <c r="C321" s="60"/>
      <c r="D321" s="60"/>
      <c r="E321" s="60"/>
      <c r="F321" s="60"/>
      <c r="G321" s="60"/>
      <c r="H321" s="60"/>
      <c r="I321" s="60"/>
    </row>
    <row r="322" ht="15.75" customHeight="1">
      <c r="B322" s="60"/>
      <c r="C322" s="60"/>
      <c r="D322" s="60"/>
      <c r="E322" s="60"/>
      <c r="F322" s="60"/>
      <c r="G322" s="60"/>
      <c r="H322" s="60"/>
      <c r="I322" s="60"/>
    </row>
    <row r="323" ht="15.75" customHeight="1">
      <c r="B323" s="60"/>
      <c r="C323" s="60"/>
      <c r="D323" s="60"/>
      <c r="E323" s="60"/>
      <c r="F323" s="60"/>
      <c r="G323" s="60"/>
      <c r="H323" s="60"/>
      <c r="I323" s="60"/>
    </row>
    <row r="324" ht="15.75" customHeight="1">
      <c r="B324" s="60"/>
      <c r="C324" s="60"/>
      <c r="D324" s="60"/>
      <c r="E324" s="60"/>
      <c r="F324" s="60"/>
      <c r="G324" s="60"/>
      <c r="H324" s="60"/>
      <c r="I324" s="60"/>
    </row>
    <row r="325" ht="15.75" customHeight="1">
      <c r="B325" s="60"/>
      <c r="C325" s="60"/>
      <c r="D325" s="60"/>
      <c r="E325" s="60"/>
      <c r="F325" s="60"/>
      <c r="G325" s="60"/>
      <c r="H325" s="60"/>
      <c r="I325" s="60"/>
    </row>
    <row r="326" ht="15.75" customHeight="1">
      <c r="B326" s="60"/>
      <c r="C326" s="60"/>
      <c r="D326" s="60"/>
      <c r="E326" s="60"/>
      <c r="F326" s="60"/>
      <c r="G326" s="60"/>
      <c r="H326" s="60"/>
      <c r="I326" s="60"/>
    </row>
    <row r="327" ht="15.75" customHeight="1">
      <c r="B327" s="60"/>
      <c r="C327" s="60"/>
      <c r="D327" s="60"/>
      <c r="E327" s="60"/>
      <c r="F327" s="60"/>
      <c r="G327" s="60"/>
      <c r="H327" s="60"/>
      <c r="I327" s="60"/>
    </row>
    <row r="328" ht="15.75" customHeight="1">
      <c r="B328" s="60"/>
      <c r="C328" s="60"/>
      <c r="D328" s="60"/>
      <c r="E328" s="60"/>
      <c r="F328" s="60"/>
      <c r="G328" s="60"/>
      <c r="H328" s="60"/>
      <c r="I328" s="60"/>
    </row>
    <row r="329" ht="15.75" customHeight="1">
      <c r="B329" s="60"/>
      <c r="C329" s="60"/>
      <c r="D329" s="60"/>
      <c r="E329" s="60"/>
      <c r="F329" s="60"/>
      <c r="G329" s="60"/>
      <c r="H329" s="60"/>
      <c r="I329" s="60"/>
    </row>
    <row r="330" ht="15.75" customHeight="1">
      <c r="B330" s="60"/>
      <c r="C330" s="60"/>
      <c r="D330" s="60"/>
      <c r="E330" s="60"/>
      <c r="F330" s="60"/>
      <c r="G330" s="60"/>
      <c r="H330" s="60"/>
      <c r="I330" s="60"/>
    </row>
    <row r="331" ht="15.75" customHeight="1">
      <c r="B331" s="60"/>
      <c r="C331" s="60"/>
      <c r="D331" s="60"/>
      <c r="E331" s="60"/>
      <c r="F331" s="60"/>
      <c r="G331" s="60"/>
      <c r="H331" s="60"/>
      <c r="I331" s="60"/>
    </row>
    <row r="332" ht="15.75" customHeight="1">
      <c r="B332" s="60"/>
      <c r="C332" s="60"/>
      <c r="D332" s="60"/>
      <c r="E332" s="60"/>
      <c r="F332" s="60"/>
      <c r="G332" s="60"/>
      <c r="H332" s="60"/>
      <c r="I332" s="60"/>
    </row>
    <row r="333" ht="15.75" customHeight="1">
      <c r="B333" s="60"/>
      <c r="C333" s="60"/>
      <c r="D333" s="60"/>
      <c r="E333" s="60"/>
      <c r="F333" s="60"/>
      <c r="G333" s="60"/>
      <c r="H333" s="60"/>
      <c r="I333" s="60"/>
    </row>
    <row r="334" ht="15.75" customHeight="1">
      <c r="B334" s="60"/>
      <c r="C334" s="60"/>
      <c r="D334" s="60"/>
      <c r="E334" s="60"/>
      <c r="F334" s="60"/>
      <c r="G334" s="60"/>
      <c r="H334" s="60"/>
      <c r="I334" s="60"/>
    </row>
    <row r="335" ht="15.75" customHeight="1">
      <c r="B335" s="60"/>
      <c r="C335" s="60"/>
      <c r="D335" s="60"/>
      <c r="E335" s="60"/>
      <c r="F335" s="60"/>
      <c r="G335" s="60"/>
      <c r="H335" s="60"/>
      <c r="I335" s="60"/>
    </row>
    <row r="336" ht="15.75" customHeight="1">
      <c r="B336" s="60"/>
      <c r="C336" s="60"/>
      <c r="D336" s="60"/>
      <c r="E336" s="60"/>
      <c r="F336" s="60"/>
      <c r="G336" s="60"/>
      <c r="H336" s="60"/>
      <c r="I336" s="60"/>
    </row>
    <row r="337" ht="15.75" customHeight="1">
      <c r="B337" s="60"/>
      <c r="C337" s="60"/>
      <c r="D337" s="60"/>
      <c r="E337" s="60"/>
      <c r="F337" s="60"/>
      <c r="G337" s="60"/>
      <c r="H337" s="60"/>
      <c r="I337" s="60"/>
    </row>
    <row r="338" ht="15.75" customHeight="1">
      <c r="B338" s="60"/>
      <c r="C338" s="60"/>
      <c r="D338" s="60"/>
      <c r="E338" s="60"/>
      <c r="F338" s="60"/>
      <c r="G338" s="60"/>
      <c r="H338" s="60"/>
      <c r="I338" s="60"/>
    </row>
    <row r="339" ht="15.75" customHeight="1">
      <c r="B339" s="60"/>
      <c r="C339" s="60"/>
      <c r="D339" s="60"/>
      <c r="E339" s="60"/>
      <c r="F339" s="60"/>
      <c r="G339" s="60"/>
      <c r="H339" s="60"/>
      <c r="I339" s="60"/>
    </row>
    <row r="340" ht="15.75" customHeight="1">
      <c r="B340" s="60"/>
      <c r="C340" s="60"/>
      <c r="D340" s="60"/>
      <c r="E340" s="60"/>
      <c r="F340" s="60"/>
      <c r="G340" s="60"/>
      <c r="H340" s="60"/>
      <c r="I340" s="60"/>
    </row>
    <row r="341" ht="15.75" customHeight="1">
      <c r="B341" s="60"/>
      <c r="C341" s="60"/>
      <c r="D341" s="60"/>
      <c r="E341" s="60"/>
      <c r="F341" s="60"/>
      <c r="G341" s="60"/>
      <c r="H341" s="60"/>
      <c r="I341" s="60"/>
    </row>
    <row r="342" ht="15.75" customHeight="1">
      <c r="B342" s="60"/>
      <c r="C342" s="60"/>
      <c r="D342" s="60"/>
      <c r="E342" s="60"/>
      <c r="F342" s="60"/>
      <c r="G342" s="60"/>
      <c r="H342" s="60"/>
      <c r="I342" s="60"/>
    </row>
    <row r="343" ht="15.75" customHeight="1">
      <c r="B343" s="60"/>
      <c r="C343" s="60"/>
      <c r="D343" s="60"/>
      <c r="E343" s="60"/>
      <c r="F343" s="60"/>
      <c r="G343" s="60"/>
      <c r="H343" s="60"/>
      <c r="I343" s="60"/>
    </row>
    <row r="344" ht="15.75" customHeight="1">
      <c r="B344" s="60"/>
      <c r="C344" s="60"/>
      <c r="D344" s="60"/>
      <c r="E344" s="60"/>
      <c r="F344" s="60"/>
      <c r="G344" s="60"/>
      <c r="H344" s="60"/>
      <c r="I344" s="60"/>
    </row>
    <row r="345" ht="15.75" customHeight="1">
      <c r="B345" s="60"/>
      <c r="C345" s="60"/>
      <c r="D345" s="60"/>
      <c r="E345" s="60"/>
      <c r="F345" s="60"/>
      <c r="G345" s="60"/>
      <c r="H345" s="60"/>
      <c r="I345" s="60"/>
    </row>
    <row r="346" ht="15.75" customHeight="1">
      <c r="B346" s="60"/>
      <c r="C346" s="60"/>
      <c r="D346" s="60"/>
      <c r="E346" s="60"/>
      <c r="F346" s="60"/>
      <c r="G346" s="60"/>
      <c r="H346" s="60"/>
      <c r="I346" s="60"/>
    </row>
    <row r="347" ht="15.75" customHeight="1">
      <c r="B347" s="60"/>
      <c r="C347" s="60"/>
      <c r="D347" s="60"/>
      <c r="E347" s="60"/>
      <c r="F347" s="60"/>
      <c r="G347" s="60"/>
      <c r="H347" s="60"/>
      <c r="I347" s="60"/>
    </row>
    <row r="348" ht="15.75" customHeight="1">
      <c r="B348" s="60"/>
      <c r="C348" s="60"/>
      <c r="D348" s="60"/>
      <c r="E348" s="60"/>
      <c r="F348" s="60"/>
      <c r="G348" s="60"/>
      <c r="H348" s="60"/>
      <c r="I348" s="60"/>
    </row>
    <row r="349" ht="15.75" customHeight="1">
      <c r="B349" s="60"/>
      <c r="C349" s="60"/>
      <c r="D349" s="60"/>
      <c r="E349" s="60"/>
      <c r="F349" s="60"/>
      <c r="G349" s="60"/>
      <c r="H349" s="60"/>
      <c r="I349" s="60"/>
    </row>
    <row r="350" ht="15.75" customHeight="1">
      <c r="B350" s="60"/>
      <c r="C350" s="60"/>
      <c r="D350" s="60"/>
      <c r="E350" s="60"/>
      <c r="F350" s="60"/>
      <c r="G350" s="60"/>
      <c r="H350" s="60"/>
      <c r="I350" s="60"/>
    </row>
    <row r="351" ht="15.75" customHeight="1">
      <c r="B351" s="60"/>
      <c r="C351" s="60"/>
      <c r="D351" s="60"/>
      <c r="E351" s="60"/>
      <c r="F351" s="60"/>
      <c r="G351" s="60"/>
      <c r="H351" s="60"/>
      <c r="I351" s="60"/>
    </row>
    <row r="352" ht="15.75" customHeight="1">
      <c r="B352" s="60"/>
      <c r="C352" s="60"/>
      <c r="D352" s="60"/>
      <c r="E352" s="60"/>
      <c r="F352" s="60"/>
      <c r="G352" s="60"/>
      <c r="H352" s="60"/>
      <c r="I352" s="60"/>
    </row>
    <row r="353" ht="15.75" customHeight="1">
      <c r="B353" s="60"/>
      <c r="C353" s="60"/>
      <c r="D353" s="60"/>
      <c r="E353" s="60"/>
      <c r="F353" s="60"/>
      <c r="G353" s="60"/>
      <c r="H353" s="60"/>
      <c r="I353" s="60"/>
    </row>
    <row r="354" ht="15.75" customHeight="1">
      <c r="B354" s="60"/>
      <c r="C354" s="60"/>
      <c r="D354" s="60"/>
      <c r="E354" s="60"/>
      <c r="F354" s="60"/>
      <c r="G354" s="60"/>
      <c r="H354" s="60"/>
      <c r="I354" s="60"/>
    </row>
    <row r="355" ht="15.75" customHeight="1">
      <c r="B355" s="60"/>
      <c r="C355" s="60"/>
      <c r="D355" s="60"/>
      <c r="E355" s="60"/>
      <c r="F355" s="60"/>
      <c r="G355" s="60"/>
      <c r="H355" s="60"/>
      <c r="I355" s="60"/>
    </row>
    <row r="356" ht="15.75" customHeight="1">
      <c r="B356" s="60"/>
      <c r="C356" s="60"/>
      <c r="D356" s="60"/>
      <c r="E356" s="60"/>
      <c r="F356" s="60"/>
      <c r="G356" s="60"/>
      <c r="H356" s="60"/>
      <c r="I356" s="60"/>
    </row>
    <row r="357" ht="15.75" customHeight="1">
      <c r="B357" s="60"/>
      <c r="C357" s="60"/>
      <c r="D357" s="60"/>
      <c r="E357" s="60"/>
      <c r="F357" s="60"/>
      <c r="G357" s="60"/>
      <c r="H357" s="60"/>
      <c r="I357" s="60"/>
    </row>
    <row r="358" ht="15.75" customHeight="1">
      <c r="B358" s="60"/>
      <c r="C358" s="60"/>
      <c r="D358" s="60"/>
      <c r="E358" s="60"/>
      <c r="F358" s="60"/>
      <c r="G358" s="60"/>
      <c r="H358" s="60"/>
      <c r="I358" s="60"/>
    </row>
    <row r="359" ht="15.75" customHeight="1">
      <c r="B359" s="60"/>
      <c r="C359" s="60"/>
      <c r="D359" s="60"/>
      <c r="E359" s="60"/>
      <c r="F359" s="60"/>
      <c r="G359" s="60"/>
      <c r="H359" s="60"/>
      <c r="I359" s="60"/>
    </row>
    <row r="360" ht="15.75" customHeight="1">
      <c r="B360" s="60"/>
      <c r="C360" s="60"/>
      <c r="D360" s="60"/>
      <c r="E360" s="60"/>
      <c r="F360" s="60"/>
      <c r="G360" s="60"/>
      <c r="H360" s="60"/>
      <c r="I360" s="60"/>
    </row>
    <row r="361" ht="15.75" customHeight="1">
      <c r="B361" s="60"/>
      <c r="C361" s="60"/>
      <c r="D361" s="60"/>
      <c r="E361" s="60"/>
      <c r="F361" s="60"/>
      <c r="G361" s="60"/>
      <c r="H361" s="60"/>
      <c r="I361" s="60"/>
    </row>
    <row r="362" ht="15.75" customHeight="1">
      <c r="B362" s="60"/>
      <c r="C362" s="60"/>
      <c r="D362" s="60"/>
      <c r="E362" s="60"/>
      <c r="F362" s="60"/>
      <c r="G362" s="60"/>
      <c r="H362" s="60"/>
      <c r="I362" s="60"/>
    </row>
    <row r="363" ht="15.75" customHeight="1">
      <c r="B363" s="60"/>
      <c r="C363" s="60"/>
      <c r="D363" s="60"/>
      <c r="E363" s="60"/>
      <c r="F363" s="60"/>
      <c r="G363" s="60"/>
      <c r="H363" s="60"/>
      <c r="I363" s="60"/>
    </row>
    <row r="364" ht="15.75" customHeight="1">
      <c r="B364" s="60"/>
      <c r="C364" s="60"/>
      <c r="D364" s="60"/>
      <c r="E364" s="60"/>
      <c r="F364" s="60"/>
      <c r="G364" s="60"/>
      <c r="H364" s="60"/>
      <c r="I364" s="60"/>
    </row>
    <row r="365" ht="15.75" customHeight="1">
      <c r="B365" s="60"/>
      <c r="C365" s="60"/>
      <c r="D365" s="60"/>
      <c r="E365" s="60"/>
      <c r="F365" s="60"/>
      <c r="G365" s="60"/>
      <c r="H365" s="60"/>
      <c r="I365" s="60"/>
    </row>
    <row r="366" ht="15.75" customHeight="1">
      <c r="B366" s="60"/>
      <c r="C366" s="60"/>
      <c r="D366" s="60"/>
      <c r="E366" s="60"/>
      <c r="F366" s="60"/>
      <c r="G366" s="60"/>
      <c r="H366" s="60"/>
      <c r="I366" s="60"/>
    </row>
    <row r="367" ht="15.75" customHeight="1">
      <c r="B367" s="60"/>
      <c r="C367" s="60"/>
      <c r="D367" s="60"/>
      <c r="E367" s="60"/>
      <c r="F367" s="60"/>
      <c r="G367" s="60"/>
      <c r="H367" s="60"/>
      <c r="I367" s="60"/>
    </row>
    <row r="368" ht="15.75" customHeight="1">
      <c r="B368" s="60"/>
      <c r="C368" s="60"/>
      <c r="D368" s="60"/>
      <c r="E368" s="60"/>
      <c r="F368" s="60"/>
      <c r="G368" s="60"/>
      <c r="H368" s="60"/>
      <c r="I368" s="60"/>
    </row>
    <row r="369" ht="15.75" customHeight="1">
      <c r="B369" s="60"/>
      <c r="C369" s="60"/>
      <c r="D369" s="60"/>
      <c r="E369" s="60"/>
      <c r="F369" s="60"/>
      <c r="G369" s="60"/>
      <c r="H369" s="60"/>
      <c r="I369" s="60"/>
    </row>
    <row r="370" ht="15.75" customHeight="1">
      <c r="B370" s="60"/>
      <c r="C370" s="60"/>
      <c r="D370" s="60"/>
      <c r="E370" s="60"/>
      <c r="F370" s="60"/>
      <c r="G370" s="60"/>
      <c r="H370" s="60"/>
      <c r="I370" s="60"/>
    </row>
    <row r="371" ht="15.75" customHeight="1">
      <c r="B371" s="60"/>
      <c r="C371" s="60"/>
      <c r="D371" s="60"/>
      <c r="E371" s="60"/>
      <c r="F371" s="60"/>
      <c r="G371" s="60"/>
      <c r="H371" s="60"/>
      <c r="I371" s="60"/>
    </row>
    <row r="372" ht="15.75" customHeight="1">
      <c r="B372" s="60"/>
      <c r="C372" s="60"/>
      <c r="D372" s="60"/>
      <c r="E372" s="60"/>
      <c r="F372" s="60"/>
      <c r="G372" s="60"/>
      <c r="H372" s="60"/>
      <c r="I372" s="60"/>
    </row>
    <row r="373" ht="15.75" customHeight="1">
      <c r="B373" s="60"/>
      <c r="C373" s="60"/>
      <c r="D373" s="60"/>
      <c r="E373" s="60"/>
      <c r="F373" s="60"/>
      <c r="G373" s="60"/>
      <c r="H373" s="60"/>
      <c r="I373" s="60"/>
    </row>
    <row r="374" ht="15.75" customHeight="1">
      <c r="B374" s="60"/>
      <c r="C374" s="60"/>
      <c r="D374" s="60"/>
      <c r="E374" s="60"/>
      <c r="F374" s="60"/>
      <c r="G374" s="60"/>
      <c r="H374" s="60"/>
      <c r="I374" s="60"/>
    </row>
    <row r="375" ht="15.75" customHeight="1">
      <c r="B375" s="60"/>
      <c r="C375" s="60"/>
      <c r="D375" s="60"/>
      <c r="E375" s="60"/>
      <c r="F375" s="60"/>
      <c r="G375" s="60"/>
      <c r="H375" s="60"/>
      <c r="I375" s="60"/>
    </row>
    <row r="376" ht="15.75" customHeight="1">
      <c r="B376" s="60"/>
      <c r="C376" s="60"/>
      <c r="D376" s="60"/>
      <c r="E376" s="60"/>
      <c r="F376" s="60"/>
      <c r="G376" s="60"/>
      <c r="H376" s="60"/>
      <c r="I376" s="60"/>
    </row>
    <row r="377" ht="15.75" customHeight="1">
      <c r="B377" s="60"/>
      <c r="C377" s="60"/>
      <c r="D377" s="60"/>
      <c r="E377" s="60"/>
      <c r="F377" s="60"/>
      <c r="G377" s="60"/>
      <c r="H377" s="60"/>
      <c r="I377" s="60"/>
    </row>
    <row r="378" ht="15.75" customHeight="1">
      <c r="B378" s="60"/>
      <c r="C378" s="60"/>
      <c r="D378" s="60"/>
      <c r="E378" s="60"/>
      <c r="F378" s="60"/>
      <c r="G378" s="60"/>
      <c r="H378" s="60"/>
      <c r="I378" s="60"/>
    </row>
    <row r="379" ht="15.75" customHeight="1">
      <c r="B379" s="60"/>
      <c r="C379" s="60"/>
      <c r="D379" s="60"/>
      <c r="E379" s="60"/>
      <c r="F379" s="60"/>
      <c r="G379" s="60"/>
      <c r="H379" s="60"/>
      <c r="I379" s="60"/>
    </row>
    <row r="380" ht="15.75" customHeight="1">
      <c r="B380" s="60"/>
      <c r="C380" s="60"/>
      <c r="D380" s="60"/>
      <c r="E380" s="60"/>
      <c r="F380" s="60"/>
      <c r="G380" s="60"/>
      <c r="H380" s="60"/>
      <c r="I380" s="60"/>
    </row>
    <row r="381" ht="15.75" customHeight="1">
      <c r="B381" s="60"/>
      <c r="C381" s="60"/>
      <c r="D381" s="60"/>
      <c r="E381" s="60"/>
      <c r="F381" s="60"/>
      <c r="G381" s="60"/>
      <c r="H381" s="60"/>
      <c r="I381" s="60"/>
    </row>
    <row r="382" ht="15.75" customHeight="1">
      <c r="B382" s="60"/>
      <c r="C382" s="60"/>
      <c r="D382" s="60"/>
      <c r="E382" s="60"/>
      <c r="F382" s="60"/>
      <c r="G382" s="60"/>
      <c r="H382" s="60"/>
      <c r="I382" s="60"/>
    </row>
    <row r="383" ht="15.75" customHeight="1">
      <c r="B383" s="60"/>
      <c r="C383" s="60"/>
      <c r="D383" s="60"/>
      <c r="E383" s="60"/>
      <c r="F383" s="60"/>
      <c r="G383" s="60"/>
      <c r="H383" s="60"/>
      <c r="I383" s="60"/>
    </row>
    <row r="384" ht="15.75" customHeight="1">
      <c r="B384" s="60"/>
      <c r="C384" s="60"/>
      <c r="D384" s="60"/>
      <c r="E384" s="60"/>
      <c r="F384" s="60"/>
      <c r="G384" s="60"/>
      <c r="H384" s="60"/>
      <c r="I384" s="60"/>
    </row>
    <row r="385" ht="15.75" customHeight="1">
      <c r="B385" s="60"/>
      <c r="C385" s="60"/>
      <c r="D385" s="60"/>
      <c r="E385" s="60"/>
      <c r="F385" s="60"/>
      <c r="G385" s="60"/>
      <c r="H385" s="60"/>
      <c r="I385" s="60"/>
    </row>
    <row r="386" ht="15.75" customHeight="1">
      <c r="B386" s="60"/>
      <c r="C386" s="60"/>
      <c r="D386" s="60"/>
      <c r="E386" s="60"/>
      <c r="F386" s="60"/>
      <c r="G386" s="60"/>
      <c r="H386" s="60"/>
      <c r="I386" s="60"/>
    </row>
    <row r="387" ht="15.75" customHeight="1">
      <c r="B387" s="60"/>
      <c r="C387" s="60"/>
      <c r="D387" s="60"/>
      <c r="E387" s="60"/>
      <c r="F387" s="60"/>
      <c r="G387" s="60"/>
      <c r="H387" s="60"/>
      <c r="I387" s="60"/>
    </row>
    <row r="388" ht="15.75" customHeight="1">
      <c r="B388" s="60"/>
      <c r="C388" s="60"/>
      <c r="D388" s="60"/>
      <c r="E388" s="60"/>
      <c r="F388" s="60"/>
      <c r="G388" s="60"/>
      <c r="H388" s="60"/>
      <c r="I388" s="60"/>
    </row>
    <row r="389" ht="15.75" customHeight="1">
      <c r="B389" s="60"/>
      <c r="C389" s="60"/>
      <c r="D389" s="60"/>
      <c r="E389" s="60"/>
      <c r="F389" s="60"/>
      <c r="G389" s="60"/>
      <c r="H389" s="60"/>
      <c r="I389" s="60"/>
    </row>
    <row r="390" ht="15.75" customHeight="1">
      <c r="B390" s="60"/>
      <c r="C390" s="60"/>
      <c r="D390" s="60"/>
      <c r="E390" s="60"/>
      <c r="F390" s="60"/>
      <c r="G390" s="60"/>
      <c r="H390" s="60"/>
      <c r="I390" s="60"/>
    </row>
    <row r="391" ht="15.75" customHeight="1">
      <c r="B391" s="60"/>
      <c r="C391" s="60"/>
      <c r="D391" s="60"/>
      <c r="E391" s="60"/>
      <c r="F391" s="60"/>
      <c r="G391" s="60"/>
      <c r="H391" s="60"/>
      <c r="I391" s="60"/>
    </row>
    <row r="392" ht="15.75" customHeight="1">
      <c r="B392" s="60"/>
      <c r="C392" s="60"/>
      <c r="D392" s="60"/>
      <c r="E392" s="60"/>
      <c r="F392" s="60"/>
      <c r="G392" s="60"/>
      <c r="H392" s="60"/>
      <c r="I392" s="60"/>
    </row>
    <row r="393" ht="15.75" customHeight="1">
      <c r="B393" s="60"/>
      <c r="C393" s="60"/>
      <c r="D393" s="60"/>
      <c r="E393" s="60"/>
      <c r="F393" s="60"/>
      <c r="G393" s="60"/>
      <c r="H393" s="60"/>
      <c r="I393" s="60"/>
    </row>
    <row r="394" ht="15.75" customHeight="1">
      <c r="B394" s="60"/>
      <c r="C394" s="60"/>
      <c r="D394" s="60"/>
      <c r="E394" s="60"/>
      <c r="F394" s="60"/>
      <c r="G394" s="60"/>
      <c r="H394" s="60"/>
      <c r="I394" s="60"/>
    </row>
    <row r="395" ht="15.75" customHeight="1">
      <c r="B395" s="60"/>
      <c r="C395" s="60"/>
      <c r="D395" s="60"/>
      <c r="E395" s="60"/>
      <c r="F395" s="60"/>
      <c r="G395" s="60"/>
      <c r="H395" s="60"/>
      <c r="I395" s="60"/>
    </row>
    <row r="396" ht="15.75" customHeight="1">
      <c r="B396" s="60"/>
      <c r="C396" s="60"/>
      <c r="D396" s="60"/>
      <c r="E396" s="60"/>
      <c r="F396" s="60"/>
      <c r="G396" s="60"/>
      <c r="H396" s="60"/>
      <c r="I396" s="60"/>
    </row>
    <row r="397" ht="15.75" customHeight="1">
      <c r="B397" s="60"/>
      <c r="C397" s="60"/>
      <c r="D397" s="60"/>
      <c r="E397" s="60"/>
      <c r="F397" s="60"/>
      <c r="G397" s="60"/>
      <c r="H397" s="60"/>
      <c r="I397" s="60"/>
    </row>
    <row r="398" ht="15.75" customHeight="1">
      <c r="B398" s="60"/>
      <c r="C398" s="60"/>
      <c r="D398" s="60"/>
      <c r="E398" s="60"/>
      <c r="F398" s="60"/>
      <c r="G398" s="60"/>
      <c r="H398" s="60"/>
      <c r="I398" s="60"/>
    </row>
    <row r="399" ht="15.75" customHeight="1">
      <c r="B399" s="60"/>
      <c r="C399" s="60"/>
      <c r="D399" s="60"/>
      <c r="E399" s="60"/>
      <c r="F399" s="60"/>
      <c r="G399" s="60"/>
      <c r="H399" s="60"/>
      <c r="I399" s="60"/>
    </row>
    <row r="400" ht="15.75" customHeight="1">
      <c r="B400" s="60"/>
      <c r="C400" s="60"/>
      <c r="D400" s="60"/>
      <c r="E400" s="60"/>
      <c r="F400" s="60"/>
      <c r="G400" s="60"/>
      <c r="H400" s="60"/>
      <c r="I400" s="60"/>
    </row>
    <row r="401" ht="15.75" customHeight="1">
      <c r="B401" s="60"/>
      <c r="C401" s="60"/>
      <c r="D401" s="60"/>
      <c r="E401" s="60"/>
      <c r="F401" s="60"/>
      <c r="G401" s="60"/>
      <c r="H401" s="60"/>
      <c r="I401" s="60"/>
    </row>
    <row r="402" ht="15.75" customHeight="1">
      <c r="B402" s="60"/>
      <c r="C402" s="60"/>
      <c r="D402" s="60"/>
      <c r="E402" s="60"/>
      <c r="F402" s="60"/>
      <c r="G402" s="60"/>
      <c r="H402" s="60"/>
      <c r="I402" s="60"/>
    </row>
    <row r="403" ht="15.75" customHeight="1">
      <c r="B403" s="60"/>
      <c r="C403" s="60"/>
      <c r="D403" s="60"/>
      <c r="E403" s="60"/>
      <c r="F403" s="60"/>
      <c r="G403" s="60"/>
      <c r="H403" s="60"/>
      <c r="I403" s="60"/>
    </row>
    <row r="404" ht="15.75" customHeight="1">
      <c r="B404" s="60"/>
      <c r="C404" s="60"/>
      <c r="D404" s="60"/>
      <c r="E404" s="60"/>
      <c r="F404" s="60"/>
      <c r="G404" s="60"/>
      <c r="H404" s="60"/>
      <c r="I404" s="60"/>
    </row>
    <row r="405" ht="15.75" customHeight="1">
      <c r="B405" s="60"/>
      <c r="C405" s="60"/>
      <c r="D405" s="60"/>
      <c r="E405" s="60"/>
      <c r="F405" s="60"/>
      <c r="G405" s="60"/>
      <c r="H405" s="60"/>
      <c r="I405" s="60"/>
    </row>
    <row r="406" ht="15.75" customHeight="1">
      <c r="B406" s="60"/>
      <c r="C406" s="60"/>
      <c r="D406" s="60"/>
      <c r="E406" s="60"/>
      <c r="F406" s="60"/>
      <c r="G406" s="60"/>
      <c r="H406" s="60"/>
      <c r="I406" s="60"/>
    </row>
    <row r="407" ht="15.75" customHeight="1">
      <c r="B407" s="60"/>
      <c r="C407" s="60"/>
      <c r="D407" s="60"/>
      <c r="E407" s="60"/>
      <c r="F407" s="60"/>
      <c r="G407" s="60"/>
      <c r="H407" s="60"/>
      <c r="I407" s="60"/>
    </row>
    <row r="408" ht="15.75" customHeight="1">
      <c r="B408" s="60"/>
      <c r="C408" s="60"/>
      <c r="D408" s="60"/>
      <c r="E408" s="60"/>
      <c r="F408" s="60"/>
      <c r="G408" s="60"/>
      <c r="H408" s="60"/>
      <c r="I408" s="60"/>
    </row>
    <row r="409" ht="15.75" customHeight="1">
      <c r="B409" s="60"/>
      <c r="C409" s="60"/>
      <c r="D409" s="60"/>
      <c r="E409" s="60"/>
      <c r="F409" s="60"/>
      <c r="G409" s="60"/>
      <c r="H409" s="60"/>
      <c r="I409" s="60"/>
    </row>
    <row r="410" ht="15.75" customHeight="1">
      <c r="B410" s="60"/>
      <c r="C410" s="60"/>
      <c r="D410" s="60"/>
      <c r="E410" s="60"/>
      <c r="F410" s="60"/>
      <c r="G410" s="60"/>
      <c r="H410" s="60"/>
      <c r="I410" s="60"/>
    </row>
    <row r="411" ht="15.75" customHeight="1">
      <c r="B411" s="60"/>
      <c r="C411" s="60"/>
      <c r="D411" s="60"/>
      <c r="E411" s="60"/>
      <c r="F411" s="60"/>
      <c r="G411" s="60"/>
      <c r="H411" s="60"/>
      <c r="I411" s="60"/>
    </row>
    <row r="412" ht="15.75" customHeight="1">
      <c r="B412" s="60"/>
      <c r="C412" s="60"/>
      <c r="D412" s="60"/>
      <c r="E412" s="60"/>
      <c r="F412" s="60"/>
      <c r="G412" s="60"/>
      <c r="H412" s="60"/>
      <c r="I412" s="60"/>
    </row>
    <row r="413" ht="15.75" customHeight="1">
      <c r="B413" s="60"/>
      <c r="C413" s="60"/>
      <c r="D413" s="60"/>
      <c r="E413" s="60"/>
      <c r="F413" s="60"/>
      <c r="G413" s="60"/>
      <c r="H413" s="60"/>
      <c r="I413" s="60"/>
    </row>
    <row r="414" ht="15.75" customHeight="1">
      <c r="B414" s="60"/>
      <c r="C414" s="60"/>
      <c r="D414" s="60"/>
      <c r="E414" s="60"/>
      <c r="F414" s="60"/>
      <c r="G414" s="60"/>
      <c r="H414" s="60"/>
      <c r="I414" s="60"/>
    </row>
    <row r="415" ht="15.75" customHeight="1">
      <c r="B415" s="60"/>
      <c r="C415" s="60"/>
      <c r="D415" s="60"/>
      <c r="E415" s="60"/>
      <c r="F415" s="60"/>
      <c r="G415" s="60"/>
      <c r="H415" s="60"/>
      <c r="I415" s="60"/>
    </row>
    <row r="416" ht="15.75" customHeight="1">
      <c r="B416" s="60"/>
      <c r="C416" s="60"/>
      <c r="D416" s="60"/>
      <c r="E416" s="60"/>
      <c r="F416" s="60"/>
      <c r="G416" s="60"/>
      <c r="H416" s="60"/>
      <c r="I416" s="60"/>
    </row>
    <row r="417" ht="15.75" customHeight="1">
      <c r="B417" s="60"/>
      <c r="C417" s="60"/>
      <c r="D417" s="60"/>
      <c r="E417" s="60"/>
      <c r="F417" s="60"/>
      <c r="G417" s="60"/>
      <c r="H417" s="60"/>
      <c r="I417" s="60"/>
    </row>
    <row r="418" ht="15.75" customHeight="1">
      <c r="B418" s="60"/>
      <c r="C418" s="60"/>
      <c r="D418" s="60"/>
      <c r="E418" s="60"/>
      <c r="F418" s="60"/>
      <c r="G418" s="60"/>
      <c r="H418" s="60"/>
      <c r="I418" s="60"/>
    </row>
    <row r="419" ht="15.75" customHeight="1">
      <c r="B419" s="60"/>
      <c r="C419" s="60"/>
      <c r="D419" s="60"/>
      <c r="E419" s="60"/>
      <c r="F419" s="60"/>
      <c r="G419" s="60"/>
      <c r="H419" s="60"/>
      <c r="I419" s="60"/>
    </row>
    <row r="420" ht="15.75" customHeight="1">
      <c r="B420" s="60"/>
      <c r="C420" s="60"/>
      <c r="D420" s="60"/>
      <c r="E420" s="60"/>
      <c r="F420" s="60"/>
      <c r="G420" s="60"/>
      <c r="H420" s="60"/>
      <c r="I420" s="60"/>
    </row>
    <row r="421" ht="15.75" customHeight="1">
      <c r="B421" s="60"/>
      <c r="C421" s="60"/>
      <c r="D421" s="60"/>
      <c r="E421" s="60"/>
      <c r="F421" s="60"/>
      <c r="G421" s="60"/>
      <c r="H421" s="60"/>
      <c r="I421" s="60"/>
    </row>
    <row r="422" ht="15.75" customHeight="1">
      <c r="B422" s="60"/>
      <c r="C422" s="60"/>
      <c r="D422" s="60"/>
      <c r="E422" s="60"/>
      <c r="F422" s="60"/>
      <c r="G422" s="60"/>
      <c r="H422" s="60"/>
      <c r="I422" s="60"/>
    </row>
    <row r="423" ht="15.75" customHeight="1">
      <c r="B423" s="60"/>
      <c r="C423" s="60"/>
      <c r="D423" s="60"/>
      <c r="E423" s="60"/>
      <c r="F423" s="60"/>
      <c r="G423" s="60"/>
      <c r="H423" s="60"/>
      <c r="I423" s="60"/>
    </row>
    <row r="424" ht="15.75" customHeight="1">
      <c r="B424" s="60"/>
      <c r="C424" s="60"/>
      <c r="D424" s="60"/>
      <c r="E424" s="60"/>
      <c r="F424" s="60"/>
      <c r="G424" s="60"/>
      <c r="H424" s="60"/>
      <c r="I424" s="60"/>
    </row>
    <row r="425" ht="15.75" customHeight="1">
      <c r="B425" s="60"/>
      <c r="C425" s="60"/>
      <c r="D425" s="60"/>
      <c r="E425" s="60"/>
      <c r="F425" s="60"/>
      <c r="G425" s="60"/>
      <c r="H425" s="60"/>
      <c r="I425" s="60"/>
    </row>
    <row r="426" ht="15.75" customHeight="1">
      <c r="B426" s="60"/>
      <c r="C426" s="60"/>
      <c r="D426" s="60"/>
      <c r="E426" s="60"/>
      <c r="F426" s="60"/>
      <c r="G426" s="60"/>
      <c r="H426" s="60"/>
      <c r="I426" s="60"/>
    </row>
    <row r="427" ht="15.75" customHeight="1">
      <c r="B427" s="60"/>
      <c r="C427" s="60"/>
      <c r="D427" s="60"/>
      <c r="E427" s="60"/>
      <c r="F427" s="60"/>
      <c r="G427" s="60"/>
      <c r="H427" s="60"/>
      <c r="I427" s="60"/>
    </row>
    <row r="428" ht="15.75" customHeight="1">
      <c r="B428" s="60"/>
      <c r="C428" s="60"/>
      <c r="D428" s="60"/>
      <c r="E428" s="60"/>
      <c r="F428" s="60"/>
      <c r="G428" s="60"/>
      <c r="H428" s="60"/>
      <c r="I428" s="60"/>
    </row>
    <row r="429" ht="15.75" customHeight="1">
      <c r="B429" s="60"/>
      <c r="C429" s="60"/>
      <c r="D429" s="60"/>
      <c r="E429" s="60"/>
      <c r="F429" s="60"/>
      <c r="G429" s="60"/>
      <c r="H429" s="60"/>
      <c r="I429" s="60"/>
    </row>
    <row r="430" ht="15.75" customHeight="1">
      <c r="B430" s="60"/>
      <c r="C430" s="60"/>
      <c r="D430" s="60"/>
      <c r="E430" s="60"/>
      <c r="F430" s="60"/>
      <c r="G430" s="60"/>
      <c r="H430" s="60"/>
      <c r="I430" s="60"/>
    </row>
    <row r="431" ht="15.75" customHeight="1">
      <c r="B431" s="60"/>
      <c r="C431" s="60"/>
      <c r="D431" s="60"/>
      <c r="E431" s="60"/>
      <c r="F431" s="60"/>
      <c r="G431" s="60"/>
      <c r="H431" s="60"/>
      <c r="I431" s="60"/>
    </row>
    <row r="432" ht="15.75" customHeight="1">
      <c r="B432" s="60"/>
      <c r="C432" s="60"/>
      <c r="D432" s="60"/>
      <c r="E432" s="60"/>
      <c r="F432" s="60"/>
      <c r="G432" s="60"/>
      <c r="H432" s="60"/>
      <c r="I432" s="60"/>
    </row>
    <row r="433" ht="15.75" customHeight="1">
      <c r="B433" s="60"/>
      <c r="C433" s="60"/>
      <c r="D433" s="60"/>
      <c r="E433" s="60"/>
      <c r="F433" s="60"/>
      <c r="G433" s="60"/>
      <c r="H433" s="60"/>
      <c r="I433" s="60"/>
    </row>
    <row r="434" ht="15.75" customHeight="1">
      <c r="B434" s="60"/>
      <c r="C434" s="60"/>
      <c r="D434" s="60"/>
      <c r="E434" s="60"/>
      <c r="F434" s="60"/>
      <c r="G434" s="60"/>
      <c r="H434" s="60"/>
      <c r="I434" s="60"/>
    </row>
    <row r="435" ht="15.75" customHeight="1">
      <c r="B435" s="60"/>
      <c r="C435" s="60"/>
      <c r="D435" s="60"/>
      <c r="E435" s="60"/>
      <c r="F435" s="60"/>
      <c r="G435" s="60"/>
      <c r="H435" s="60"/>
      <c r="I435" s="60"/>
    </row>
    <row r="436" ht="15.75" customHeight="1">
      <c r="B436" s="60"/>
      <c r="C436" s="60"/>
      <c r="D436" s="60"/>
      <c r="E436" s="60"/>
      <c r="F436" s="60"/>
      <c r="G436" s="60"/>
      <c r="H436" s="60"/>
      <c r="I436" s="60"/>
    </row>
    <row r="437" ht="15.75" customHeight="1">
      <c r="B437" s="60"/>
      <c r="C437" s="60"/>
      <c r="D437" s="60"/>
      <c r="E437" s="60"/>
      <c r="F437" s="60"/>
      <c r="G437" s="60"/>
      <c r="H437" s="60"/>
      <c r="I437" s="60"/>
    </row>
    <row r="438" ht="15.75" customHeight="1">
      <c r="B438" s="60"/>
      <c r="C438" s="60"/>
      <c r="D438" s="60"/>
      <c r="E438" s="60"/>
      <c r="F438" s="60"/>
      <c r="G438" s="60"/>
      <c r="H438" s="60"/>
      <c r="I438" s="60"/>
    </row>
    <row r="439" ht="15.75" customHeight="1">
      <c r="B439" s="60"/>
      <c r="C439" s="60"/>
      <c r="D439" s="60"/>
      <c r="E439" s="60"/>
      <c r="F439" s="60"/>
      <c r="G439" s="60"/>
      <c r="H439" s="60"/>
      <c r="I439" s="60"/>
    </row>
    <row r="440" ht="15.75" customHeight="1">
      <c r="B440" s="60"/>
      <c r="C440" s="60"/>
      <c r="D440" s="60"/>
      <c r="E440" s="60"/>
      <c r="F440" s="60"/>
      <c r="G440" s="60"/>
      <c r="H440" s="60"/>
      <c r="I440" s="60"/>
    </row>
    <row r="441" ht="15.75" customHeight="1">
      <c r="B441" s="60"/>
      <c r="C441" s="60"/>
      <c r="D441" s="60"/>
      <c r="E441" s="60"/>
      <c r="F441" s="60"/>
      <c r="G441" s="60"/>
      <c r="H441" s="60"/>
      <c r="I441" s="60"/>
    </row>
    <row r="442" ht="15.75" customHeight="1">
      <c r="B442" s="60"/>
      <c r="C442" s="60"/>
      <c r="D442" s="60"/>
      <c r="E442" s="60"/>
      <c r="F442" s="60"/>
      <c r="G442" s="60"/>
      <c r="H442" s="60"/>
      <c r="I442" s="60"/>
    </row>
    <row r="443" ht="15.75" customHeight="1">
      <c r="B443" s="60"/>
      <c r="C443" s="60"/>
      <c r="D443" s="60"/>
      <c r="E443" s="60"/>
      <c r="F443" s="60"/>
      <c r="G443" s="60"/>
      <c r="H443" s="60"/>
      <c r="I443" s="60"/>
    </row>
    <row r="444" ht="15.75" customHeight="1">
      <c r="B444" s="60"/>
      <c r="C444" s="60"/>
      <c r="D444" s="60"/>
      <c r="E444" s="60"/>
      <c r="F444" s="60"/>
      <c r="G444" s="60"/>
      <c r="H444" s="60"/>
      <c r="I444" s="60"/>
    </row>
    <row r="445" ht="15.75" customHeight="1">
      <c r="B445" s="60"/>
      <c r="C445" s="60"/>
      <c r="D445" s="60"/>
      <c r="E445" s="60"/>
      <c r="F445" s="60"/>
      <c r="G445" s="60"/>
      <c r="H445" s="60"/>
      <c r="I445" s="60"/>
    </row>
    <row r="446" ht="15.75" customHeight="1">
      <c r="B446" s="60"/>
      <c r="C446" s="60"/>
      <c r="D446" s="60"/>
      <c r="E446" s="60"/>
      <c r="F446" s="60"/>
      <c r="G446" s="60"/>
      <c r="H446" s="60"/>
      <c r="I446" s="60"/>
    </row>
    <row r="447" ht="15.75" customHeight="1">
      <c r="B447" s="60"/>
      <c r="C447" s="60"/>
      <c r="D447" s="60"/>
      <c r="E447" s="60"/>
      <c r="F447" s="60"/>
      <c r="G447" s="60"/>
      <c r="H447" s="60"/>
      <c r="I447" s="60"/>
    </row>
    <row r="448" ht="15.75" customHeight="1">
      <c r="B448" s="60"/>
      <c r="C448" s="60"/>
      <c r="D448" s="60"/>
      <c r="E448" s="60"/>
      <c r="F448" s="60"/>
      <c r="G448" s="60"/>
      <c r="H448" s="60"/>
      <c r="I448" s="60"/>
    </row>
    <row r="449" ht="15.75" customHeight="1">
      <c r="B449" s="60"/>
      <c r="C449" s="60"/>
      <c r="D449" s="60"/>
      <c r="E449" s="60"/>
      <c r="F449" s="60"/>
      <c r="G449" s="60"/>
      <c r="H449" s="60"/>
      <c r="I449" s="60"/>
    </row>
    <row r="450" ht="15.75" customHeight="1">
      <c r="B450" s="60"/>
      <c r="C450" s="60"/>
      <c r="D450" s="60"/>
      <c r="E450" s="60"/>
      <c r="F450" s="60"/>
      <c r="G450" s="60"/>
      <c r="H450" s="60"/>
      <c r="I450" s="60"/>
    </row>
    <row r="451" ht="15.75" customHeight="1">
      <c r="B451" s="60"/>
      <c r="C451" s="60"/>
      <c r="D451" s="60"/>
      <c r="E451" s="60"/>
      <c r="F451" s="60"/>
      <c r="G451" s="60"/>
      <c r="H451" s="60"/>
      <c r="I451" s="60"/>
    </row>
    <row r="452" ht="15.75" customHeight="1">
      <c r="B452" s="60"/>
      <c r="C452" s="60"/>
      <c r="D452" s="60"/>
      <c r="E452" s="60"/>
      <c r="F452" s="60"/>
      <c r="G452" s="60"/>
      <c r="H452" s="60"/>
      <c r="I452" s="60"/>
    </row>
    <row r="453" ht="15.75" customHeight="1">
      <c r="B453" s="60"/>
      <c r="C453" s="60"/>
      <c r="D453" s="60"/>
      <c r="E453" s="60"/>
      <c r="F453" s="60"/>
      <c r="G453" s="60"/>
      <c r="H453" s="60"/>
      <c r="I453" s="60"/>
    </row>
    <row r="454" ht="15.75" customHeight="1">
      <c r="B454" s="60"/>
      <c r="C454" s="60"/>
      <c r="D454" s="60"/>
      <c r="E454" s="60"/>
      <c r="F454" s="60"/>
      <c r="G454" s="60"/>
      <c r="H454" s="60"/>
      <c r="I454" s="60"/>
    </row>
    <row r="455" ht="15.75" customHeight="1">
      <c r="B455" s="60"/>
      <c r="C455" s="60"/>
      <c r="D455" s="60"/>
      <c r="E455" s="60"/>
      <c r="F455" s="60"/>
      <c r="G455" s="60"/>
      <c r="H455" s="60"/>
      <c r="I455" s="60"/>
    </row>
    <row r="456" ht="15.75" customHeight="1">
      <c r="B456" s="60"/>
      <c r="C456" s="60"/>
      <c r="D456" s="60"/>
      <c r="E456" s="60"/>
      <c r="F456" s="60"/>
      <c r="G456" s="60"/>
      <c r="H456" s="60"/>
      <c r="I456" s="60"/>
    </row>
    <row r="457" ht="15.75" customHeight="1">
      <c r="B457" s="60"/>
      <c r="C457" s="60"/>
      <c r="D457" s="60"/>
      <c r="E457" s="60"/>
      <c r="F457" s="60"/>
      <c r="G457" s="60"/>
      <c r="H457" s="60"/>
      <c r="I457" s="60"/>
    </row>
    <row r="458" ht="15.75" customHeight="1">
      <c r="B458" s="60"/>
      <c r="C458" s="60"/>
      <c r="D458" s="60"/>
      <c r="E458" s="60"/>
      <c r="F458" s="60"/>
      <c r="G458" s="60"/>
      <c r="H458" s="60"/>
      <c r="I458" s="60"/>
    </row>
    <row r="459" ht="15.75" customHeight="1">
      <c r="B459" s="60"/>
      <c r="C459" s="60"/>
      <c r="D459" s="60"/>
      <c r="E459" s="60"/>
      <c r="F459" s="60"/>
      <c r="G459" s="60"/>
      <c r="H459" s="60"/>
      <c r="I459" s="60"/>
    </row>
    <row r="460" ht="15.75" customHeight="1">
      <c r="B460" s="60"/>
      <c r="C460" s="60"/>
      <c r="D460" s="60"/>
      <c r="E460" s="60"/>
      <c r="F460" s="60"/>
      <c r="G460" s="60"/>
      <c r="H460" s="60"/>
      <c r="I460" s="60"/>
    </row>
    <row r="461" ht="15.75" customHeight="1">
      <c r="B461" s="60"/>
      <c r="C461" s="60"/>
      <c r="D461" s="60"/>
      <c r="E461" s="60"/>
      <c r="F461" s="60"/>
      <c r="G461" s="60"/>
      <c r="H461" s="60"/>
      <c r="I461" s="60"/>
    </row>
    <row r="462" ht="15.75" customHeight="1">
      <c r="B462" s="60"/>
      <c r="C462" s="60"/>
      <c r="D462" s="60"/>
      <c r="E462" s="60"/>
      <c r="F462" s="60"/>
      <c r="G462" s="60"/>
      <c r="H462" s="60"/>
      <c r="I462" s="60"/>
    </row>
    <row r="463" ht="15.75" customHeight="1">
      <c r="B463" s="60"/>
      <c r="C463" s="60"/>
      <c r="D463" s="60"/>
      <c r="E463" s="60"/>
      <c r="F463" s="60"/>
      <c r="G463" s="60"/>
      <c r="H463" s="60"/>
      <c r="I463" s="60"/>
    </row>
    <row r="464" ht="15.75" customHeight="1">
      <c r="B464" s="60"/>
      <c r="C464" s="60"/>
      <c r="D464" s="60"/>
      <c r="E464" s="60"/>
      <c r="F464" s="60"/>
      <c r="G464" s="60"/>
      <c r="H464" s="60"/>
      <c r="I464" s="60"/>
    </row>
    <row r="465" ht="15.75" customHeight="1">
      <c r="B465" s="60"/>
      <c r="C465" s="60"/>
      <c r="D465" s="60"/>
      <c r="E465" s="60"/>
      <c r="F465" s="60"/>
      <c r="G465" s="60"/>
      <c r="H465" s="60"/>
      <c r="I465" s="60"/>
    </row>
    <row r="466" ht="15.75" customHeight="1">
      <c r="B466" s="60"/>
      <c r="C466" s="60"/>
      <c r="D466" s="60"/>
      <c r="E466" s="60"/>
      <c r="F466" s="60"/>
      <c r="G466" s="60"/>
      <c r="H466" s="60"/>
      <c r="I466" s="60"/>
    </row>
    <row r="467" ht="15.75" customHeight="1">
      <c r="B467" s="60"/>
      <c r="C467" s="60"/>
      <c r="D467" s="60"/>
      <c r="E467" s="60"/>
      <c r="F467" s="60"/>
      <c r="G467" s="60"/>
      <c r="H467" s="60"/>
      <c r="I467" s="60"/>
    </row>
    <row r="468" ht="15.75" customHeight="1">
      <c r="B468" s="60"/>
      <c r="C468" s="60"/>
      <c r="D468" s="60"/>
      <c r="E468" s="60"/>
      <c r="F468" s="60"/>
      <c r="G468" s="60"/>
      <c r="H468" s="60"/>
      <c r="I468" s="60"/>
    </row>
    <row r="469" ht="15.75" customHeight="1">
      <c r="B469" s="60"/>
      <c r="C469" s="60"/>
      <c r="D469" s="60"/>
      <c r="E469" s="60"/>
      <c r="F469" s="60"/>
      <c r="G469" s="60"/>
      <c r="H469" s="60"/>
      <c r="I469" s="60"/>
    </row>
    <row r="470" ht="15.75" customHeight="1">
      <c r="B470" s="60"/>
      <c r="C470" s="60"/>
      <c r="D470" s="60"/>
      <c r="E470" s="60"/>
      <c r="F470" s="60"/>
      <c r="G470" s="60"/>
      <c r="H470" s="60"/>
      <c r="I470" s="60"/>
    </row>
    <row r="471" ht="15.75" customHeight="1">
      <c r="B471" s="60"/>
      <c r="C471" s="60"/>
      <c r="D471" s="60"/>
      <c r="E471" s="60"/>
      <c r="F471" s="60"/>
      <c r="G471" s="60"/>
      <c r="H471" s="60"/>
      <c r="I471" s="60"/>
    </row>
    <row r="472" ht="15.75" customHeight="1">
      <c r="B472" s="60"/>
      <c r="C472" s="60"/>
      <c r="D472" s="60"/>
      <c r="E472" s="60"/>
      <c r="F472" s="60"/>
      <c r="G472" s="60"/>
      <c r="H472" s="60"/>
      <c r="I472" s="60"/>
    </row>
    <row r="473" ht="15.75" customHeight="1">
      <c r="B473" s="60"/>
      <c r="C473" s="60"/>
      <c r="D473" s="60"/>
      <c r="E473" s="60"/>
      <c r="F473" s="60"/>
      <c r="G473" s="60"/>
      <c r="H473" s="60"/>
      <c r="I473" s="60"/>
    </row>
    <row r="474" ht="15.75" customHeight="1">
      <c r="B474" s="60"/>
      <c r="C474" s="60"/>
      <c r="D474" s="60"/>
      <c r="E474" s="60"/>
      <c r="F474" s="60"/>
      <c r="G474" s="60"/>
      <c r="H474" s="60"/>
      <c r="I474" s="60"/>
    </row>
    <row r="475" ht="15.75" customHeight="1">
      <c r="B475" s="60"/>
      <c r="C475" s="60"/>
      <c r="D475" s="60"/>
      <c r="E475" s="60"/>
      <c r="F475" s="60"/>
      <c r="G475" s="60"/>
      <c r="H475" s="60"/>
      <c r="I475" s="60"/>
    </row>
    <row r="476" ht="15.75" customHeight="1">
      <c r="B476" s="60"/>
      <c r="C476" s="60"/>
      <c r="D476" s="60"/>
      <c r="E476" s="60"/>
      <c r="F476" s="60"/>
      <c r="G476" s="60"/>
      <c r="H476" s="60"/>
      <c r="I476" s="60"/>
    </row>
    <row r="477" ht="15.75" customHeight="1">
      <c r="B477" s="60"/>
      <c r="C477" s="60"/>
      <c r="D477" s="60"/>
      <c r="E477" s="60"/>
      <c r="F477" s="60"/>
      <c r="G477" s="60"/>
      <c r="H477" s="60"/>
      <c r="I477" s="60"/>
    </row>
    <row r="478" ht="15.75" customHeight="1">
      <c r="B478" s="60"/>
      <c r="C478" s="60"/>
      <c r="D478" s="60"/>
      <c r="E478" s="60"/>
      <c r="F478" s="60"/>
      <c r="G478" s="60"/>
      <c r="H478" s="60"/>
      <c r="I478" s="60"/>
    </row>
    <row r="479" ht="15.75" customHeight="1">
      <c r="B479" s="60"/>
      <c r="C479" s="60"/>
      <c r="D479" s="60"/>
      <c r="E479" s="60"/>
      <c r="F479" s="60"/>
      <c r="G479" s="60"/>
      <c r="H479" s="60"/>
      <c r="I479" s="60"/>
    </row>
    <row r="480" ht="15.75" customHeight="1">
      <c r="B480" s="60"/>
      <c r="C480" s="60"/>
      <c r="D480" s="60"/>
      <c r="E480" s="60"/>
      <c r="F480" s="60"/>
      <c r="G480" s="60"/>
      <c r="H480" s="60"/>
      <c r="I480" s="60"/>
    </row>
    <row r="481" ht="15.75" customHeight="1">
      <c r="B481" s="60"/>
      <c r="C481" s="60"/>
      <c r="D481" s="60"/>
      <c r="E481" s="60"/>
      <c r="F481" s="60"/>
      <c r="G481" s="60"/>
      <c r="H481" s="60"/>
      <c r="I481" s="60"/>
    </row>
    <row r="482" ht="15.75" customHeight="1">
      <c r="B482" s="60"/>
      <c r="C482" s="60"/>
      <c r="D482" s="60"/>
      <c r="E482" s="60"/>
      <c r="F482" s="60"/>
      <c r="G482" s="60"/>
      <c r="H482" s="60"/>
      <c r="I482" s="60"/>
    </row>
    <row r="483" ht="15.75" customHeight="1">
      <c r="B483" s="60"/>
      <c r="C483" s="60"/>
      <c r="D483" s="60"/>
      <c r="E483" s="60"/>
      <c r="F483" s="60"/>
      <c r="G483" s="60"/>
      <c r="H483" s="60"/>
      <c r="I483" s="60"/>
    </row>
    <row r="484" ht="15.75" customHeight="1">
      <c r="B484" s="60"/>
      <c r="C484" s="60"/>
      <c r="D484" s="60"/>
      <c r="E484" s="60"/>
      <c r="F484" s="60"/>
      <c r="G484" s="60"/>
      <c r="H484" s="60"/>
      <c r="I484" s="60"/>
    </row>
    <row r="485" ht="15.75" customHeight="1">
      <c r="B485" s="60"/>
      <c r="C485" s="60"/>
      <c r="D485" s="60"/>
      <c r="E485" s="60"/>
      <c r="F485" s="60"/>
      <c r="G485" s="60"/>
      <c r="H485" s="60"/>
      <c r="I485" s="60"/>
    </row>
    <row r="486" ht="15.75" customHeight="1">
      <c r="B486" s="60"/>
      <c r="C486" s="60"/>
      <c r="D486" s="60"/>
      <c r="E486" s="60"/>
      <c r="F486" s="60"/>
      <c r="G486" s="60"/>
      <c r="H486" s="60"/>
      <c r="I486" s="60"/>
    </row>
    <row r="487" ht="15.75" customHeight="1">
      <c r="B487" s="60"/>
      <c r="C487" s="60"/>
      <c r="D487" s="60"/>
      <c r="E487" s="60"/>
      <c r="F487" s="60"/>
      <c r="G487" s="60"/>
      <c r="H487" s="60"/>
      <c r="I487" s="60"/>
    </row>
    <row r="488" ht="15.75" customHeight="1">
      <c r="B488" s="60"/>
      <c r="C488" s="60"/>
      <c r="D488" s="60"/>
      <c r="E488" s="60"/>
      <c r="F488" s="60"/>
      <c r="G488" s="60"/>
      <c r="H488" s="60"/>
      <c r="I488" s="60"/>
    </row>
    <row r="489" ht="15.75" customHeight="1">
      <c r="B489" s="60"/>
      <c r="C489" s="60"/>
      <c r="D489" s="60"/>
      <c r="E489" s="60"/>
      <c r="F489" s="60"/>
      <c r="G489" s="60"/>
      <c r="H489" s="60"/>
      <c r="I489" s="60"/>
    </row>
    <row r="490" ht="15.75" customHeight="1">
      <c r="B490" s="60"/>
      <c r="C490" s="60"/>
      <c r="D490" s="60"/>
      <c r="E490" s="60"/>
      <c r="F490" s="60"/>
      <c r="G490" s="60"/>
      <c r="H490" s="60"/>
      <c r="I490" s="60"/>
    </row>
    <row r="491" ht="15.75" customHeight="1">
      <c r="B491" s="60"/>
      <c r="C491" s="60"/>
      <c r="D491" s="60"/>
      <c r="E491" s="60"/>
      <c r="F491" s="60"/>
      <c r="G491" s="60"/>
      <c r="H491" s="60"/>
      <c r="I491" s="60"/>
    </row>
    <row r="492" ht="15.75" customHeight="1">
      <c r="B492" s="60"/>
      <c r="C492" s="60"/>
      <c r="D492" s="60"/>
      <c r="E492" s="60"/>
      <c r="F492" s="60"/>
      <c r="G492" s="60"/>
      <c r="H492" s="60"/>
      <c r="I492" s="60"/>
    </row>
    <row r="493" ht="15.75" customHeight="1">
      <c r="B493" s="60"/>
      <c r="C493" s="60"/>
      <c r="D493" s="60"/>
      <c r="E493" s="60"/>
      <c r="F493" s="60"/>
      <c r="G493" s="60"/>
      <c r="H493" s="60"/>
      <c r="I493" s="60"/>
    </row>
    <row r="494" ht="15.75" customHeight="1">
      <c r="B494" s="60"/>
      <c r="C494" s="60"/>
      <c r="D494" s="60"/>
      <c r="E494" s="60"/>
      <c r="F494" s="60"/>
      <c r="G494" s="60"/>
      <c r="H494" s="60"/>
      <c r="I494" s="60"/>
    </row>
    <row r="495" ht="15.75" customHeight="1">
      <c r="B495" s="60"/>
      <c r="C495" s="60"/>
      <c r="D495" s="60"/>
      <c r="E495" s="60"/>
      <c r="F495" s="60"/>
      <c r="G495" s="60"/>
      <c r="H495" s="60"/>
      <c r="I495" s="60"/>
    </row>
    <row r="496" ht="15.75" customHeight="1">
      <c r="B496" s="60"/>
      <c r="C496" s="60"/>
      <c r="D496" s="60"/>
      <c r="E496" s="60"/>
      <c r="F496" s="60"/>
      <c r="G496" s="60"/>
      <c r="H496" s="60"/>
      <c r="I496" s="60"/>
    </row>
    <row r="497" ht="15.75" customHeight="1">
      <c r="B497" s="60"/>
      <c r="C497" s="60"/>
      <c r="D497" s="60"/>
      <c r="E497" s="60"/>
      <c r="F497" s="60"/>
      <c r="G497" s="60"/>
      <c r="H497" s="60"/>
      <c r="I497" s="60"/>
    </row>
    <row r="498" ht="15.75" customHeight="1">
      <c r="B498" s="60"/>
      <c r="C498" s="60"/>
      <c r="D498" s="60"/>
      <c r="E498" s="60"/>
      <c r="F498" s="60"/>
      <c r="G498" s="60"/>
      <c r="H498" s="60"/>
      <c r="I498" s="60"/>
    </row>
    <row r="499" ht="15.75" customHeight="1">
      <c r="B499" s="60"/>
      <c r="C499" s="60"/>
      <c r="D499" s="60"/>
      <c r="E499" s="60"/>
      <c r="F499" s="60"/>
      <c r="G499" s="60"/>
      <c r="H499" s="60"/>
      <c r="I499" s="60"/>
    </row>
    <row r="500" ht="15.75" customHeight="1">
      <c r="B500" s="60"/>
      <c r="C500" s="60"/>
      <c r="D500" s="60"/>
      <c r="E500" s="60"/>
      <c r="F500" s="60"/>
      <c r="G500" s="60"/>
      <c r="H500" s="60"/>
      <c r="I500" s="60"/>
    </row>
    <row r="501" ht="15.75" customHeight="1">
      <c r="B501" s="60"/>
      <c r="C501" s="60"/>
      <c r="D501" s="60"/>
      <c r="E501" s="60"/>
      <c r="F501" s="60"/>
      <c r="G501" s="60"/>
      <c r="H501" s="60"/>
      <c r="I501" s="60"/>
    </row>
    <row r="502" ht="15.75" customHeight="1">
      <c r="B502" s="60"/>
      <c r="C502" s="60"/>
      <c r="D502" s="60"/>
      <c r="E502" s="60"/>
      <c r="F502" s="60"/>
      <c r="G502" s="60"/>
      <c r="H502" s="60"/>
      <c r="I502" s="60"/>
    </row>
    <row r="503" ht="15.75" customHeight="1">
      <c r="B503" s="60"/>
      <c r="C503" s="60"/>
      <c r="D503" s="60"/>
      <c r="E503" s="60"/>
      <c r="F503" s="60"/>
      <c r="G503" s="60"/>
      <c r="H503" s="60"/>
      <c r="I503" s="60"/>
    </row>
    <row r="504" ht="15.75" customHeight="1">
      <c r="B504" s="60"/>
      <c r="C504" s="60"/>
      <c r="D504" s="60"/>
      <c r="E504" s="60"/>
      <c r="F504" s="60"/>
      <c r="G504" s="60"/>
      <c r="H504" s="60"/>
      <c r="I504" s="60"/>
    </row>
    <row r="505" ht="15.75" customHeight="1">
      <c r="B505" s="60"/>
      <c r="C505" s="60"/>
      <c r="D505" s="60"/>
      <c r="E505" s="60"/>
      <c r="F505" s="60"/>
      <c r="G505" s="60"/>
      <c r="H505" s="60"/>
      <c r="I505" s="60"/>
    </row>
    <row r="506" ht="15.75" customHeight="1">
      <c r="B506" s="60"/>
      <c r="C506" s="60"/>
      <c r="D506" s="60"/>
      <c r="E506" s="60"/>
      <c r="F506" s="60"/>
      <c r="G506" s="60"/>
      <c r="H506" s="60"/>
      <c r="I506" s="60"/>
    </row>
    <row r="507" ht="15.75" customHeight="1">
      <c r="B507" s="60"/>
      <c r="C507" s="60"/>
      <c r="D507" s="60"/>
      <c r="E507" s="60"/>
      <c r="F507" s="60"/>
      <c r="G507" s="60"/>
      <c r="H507" s="60"/>
      <c r="I507" s="60"/>
    </row>
    <row r="508" ht="15.75" customHeight="1">
      <c r="B508" s="60"/>
      <c r="C508" s="60"/>
      <c r="D508" s="60"/>
      <c r="E508" s="60"/>
      <c r="F508" s="60"/>
      <c r="G508" s="60"/>
      <c r="H508" s="60"/>
      <c r="I508" s="60"/>
    </row>
    <row r="509" ht="15.75" customHeight="1">
      <c r="B509" s="60"/>
      <c r="C509" s="60"/>
      <c r="D509" s="60"/>
      <c r="E509" s="60"/>
      <c r="F509" s="60"/>
      <c r="G509" s="60"/>
      <c r="H509" s="60"/>
      <c r="I509" s="60"/>
    </row>
    <row r="510" ht="15.75" customHeight="1">
      <c r="B510" s="60"/>
      <c r="C510" s="60"/>
      <c r="D510" s="60"/>
      <c r="E510" s="60"/>
      <c r="F510" s="60"/>
      <c r="G510" s="60"/>
      <c r="H510" s="60"/>
      <c r="I510" s="60"/>
    </row>
    <row r="511" ht="15.75" customHeight="1">
      <c r="B511" s="60"/>
      <c r="C511" s="60"/>
      <c r="D511" s="60"/>
      <c r="E511" s="60"/>
      <c r="F511" s="60"/>
      <c r="G511" s="60"/>
      <c r="H511" s="60"/>
      <c r="I511" s="60"/>
    </row>
    <row r="512" ht="15.75" customHeight="1">
      <c r="B512" s="60"/>
      <c r="C512" s="60"/>
      <c r="D512" s="60"/>
      <c r="E512" s="60"/>
      <c r="F512" s="60"/>
      <c r="G512" s="60"/>
      <c r="H512" s="60"/>
      <c r="I512" s="60"/>
    </row>
    <row r="513" ht="15.75" customHeight="1">
      <c r="B513" s="60"/>
      <c r="C513" s="60"/>
      <c r="D513" s="60"/>
      <c r="E513" s="60"/>
      <c r="F513" s="60"/>
      <c r="G513" s="60"/>
      <c r="H513" s="60"/>
      <c r="I513" s="60"/>
    </row>
    <row r="514" ht="15.75" customHeight="1">
      <c r="B514" s="60"/>
      <c r="C514" s="60"/>
      <c r="D514" s="60"/>
      <c r="E514" s="60"/>
      <c r="F514" s="60"/>
      <c r="G514" s="60"/>
      <c r="H514" s="60"/>
      <c r="I514" s="60"/>
    </row>
    <row r="515" ht="15.75" customHeight="1">
      <c r="B515" s="60"/>
      <c r="C515" s="60"/>
      <c r="D515" s="60"/>
      <c r="E515" s="60"/>
      <c r="F515" s="60"/>
      <c r="G515" s="60"/>
      <c r="H515" s="60"/>
      <c r="I515" s="60"/>
    </row>
    <row r="516" ht="15.75" customHeight="1">
      <c r="B516" s="60"/>
      <c r="C516" s="60"/>
      <c r="D516" s="60"/>
      <c r="E516" s="60"/>
      <c r="F516" s="60"/>
      <c r="G516" s="60"/>
      <c r="H516" s="60"/>
      <c r="I516" s="60"/>
    </row>
    <row r="517" ht="15.75" customHeight="1">
      <c r="B517" s="60"/>
      <c r="C517" s="60"/>
      <c r="D517" s="60"/>
      <c r="E517" s="60"/>
      <c r="F517" s="60"/>
      <c r="G517" s="60"/>
      <c r="H517" s="60"/>
      <c r="I517" s="60"/>
    </row>
    <row r="518" ht="15.75" customHeight="1">
      <c r="B518" s="60"/>
      <c r="C518" s="60"/>
      <c r="D518" s="60"/>
      <c r="E518" s="60"/>
      <c r="F518" s="60"/>
      <c r="G518" s="60"/>
      <c r="H518" s="60"/>
      <c r="I518" s="60"/>
    </row>
    <row r="519" ht="15.75" customHeight="1">
      <c r="B519" s="60"/>
      <c r="C519" s="60"/>
      <c r="D519" s="60"/>
      <c r="E519" s="60"/>
      <c r="F519" s="60"/>
      <c r="G519" s="60"/>
      <c r="H519" s="60"/>
      <c r="I519" s="60"/>
    </row>
    <row r="520" ht="15.75" customHeight="1">
      <c r="B520" s="60"/>
      <c r="C520" s="60"/>
      <c r="D520" s="60"/>
      <c r="E520" s="60"/>
      <c r="F520" s="60"/>
      <c r="G520" s="60"/>
      <c r="H520" s="60"/>
      <c r="I520" s="60"/>
    </row>
    <row r="521" ht="15.75" customHeight="1">
      <c r="B521" s="60"/>
      <c r="C521" s="60"/>
      <c r="D521" s="60"/>
      <c r="E521" s="60"/>
      <c r="F521" s="60"/>
      <c r="G521" s="60"/>
      <c r="H521" s="60"/>
      <c r="I521" s="60"/>
    </row>
    <row r="522" ht="15.75" customHeight="1">
      <c r="B522" s="60"/>
      <c r="C522" s="60"/>
      <c r="D522" s="60"/>
      <c r="E522" s="60"/>
      <c r="F522" s="60"/>
      <c r="G522" s="60"/>
      <c r="H522" s="60"/>
      <c r="I522" s="60"/>
    </row>
    <row r="523" ht="15.75" customHeight="1">
      <c r="B523" s="60"/>
      <c r="C523" s="60"/>
      <c r="D523" s="60"/>
      <c r="E523" s="60"/>
      <c r="F523" s="60"/>
      <c r="G523" s="60"/>
      <c r="H523" s="60"/>
      <c r="I523" s="60"/>
    </row>
    <row r="524" ht="15.75" customHeight="1">
      <c r="B524" s="60"/>
      <c r="C524" s="60"/>
      <c r="D524" s="60"/>
      <c r="E524" s="60"/>
      <c r="F524" s="60"/>
      <c r="G524" s="60"/>
      <c r="H524" s="60"/>
      <c r="I524" s="60"/>
    </row>
    <row r="525" ht="15.75" customHeight="1">
      <c r="B525" s="60"/>
      <c r="C525" s="60"/>
      <c r="D525" s="60"/>
      <c r="E525" s="60"/>
      <c r="F525" s="60"/>
      <c r="G525" s="60"/>
      <c r="H525" s="60"/>
      <c r="I525" s="60"/>
    </row>
    <row r="526" ht="15.75" customHeight="1">
      <c r="B526" s="60"/>
      <c r="C526" s="60"/>
      <c r="D526" s="60"/>
      <c r="E526" s="60"/>
      <c r="F526" s="60"/>
      <c r="G526" s="60"/>
      <c r="H526" s="60"/>
      <c r="I526" s="60"/>
    </row>
    <row r="527" ht="15.75" customHeight="1">
      <c r="B527" s="60"/>
      <c r="C527" s="60"/>
      <c r="D527" s="60"/>
      <c r="E527" s="60"/>
      <c r="F527" s="60"/>
      <c r="G527" s="60"/>
      <c r="H527" s="60"/>
      <c r="I527" s="60"/>
    </row>
    <row r="528" ht="15.75" customHeight="1">
      <c r="B528" s="60"/>
      <c r="C528" s="60"/>
      <c r="D528" s="60"/>
      <c r="E528" s="60"/>
      <c r="F528" s="60"/>
      <c r="G528" s="60"/>
      <c r="H528" s="60"/>
      <c r="I528" s="60"/>
    </row>
    <row r="529" ht="15.75" customHeight="1">
      <c r="B529" s="60"/>
      <c r="C529" s="60"/>
      <c r="D529" s="60"/>
      <c r="E529" s="60"/>
      <c r="F529" s="60"/>
      <c r="G529" s="60"/>
      <c r="H529" s="60"/>
      <c r="I529" s="60"/>
    </row>
    <row r="530" ht="15.75" customHeight="1">
      <c r="B530" s="60"/>
      <c r="C530" s="60"/>
      <c r="D530" s="60"/>
      <c r="E530" s="60"/>
      <c r="F530" s="60"/>
      <c r="G530" s="60"/>
      <c r="H530" s="60"/>
      <c r="I530" s="60"/>
    </row>
    <row r="531" ht="15.75" customHeight="1">
      <c r="B531" s="60"/>
      <c r="C531" s="60"/>
      <c r="D531" s="60"/>
      <c r="E531" s="60"/>
      <c r="F531" s="60"/>
      <c r="G531" s="60"/>
      <c r="H531" s="60"/>
      <c r="I531" s="60"/>
    </row>
    <row r="532" ht="15.75" customHeight="1">
      <c r="B532" s="60"/>
      <c r="C532" s="60"/>
      <c r="D532" s="60"/>
      <c r="E532" s="60"/>
      <c r="F532" s="60"/>
      <c r="G532" s="60"/>
      <c r="H532" s="60"/>
      <c r="I532" s="60"/>
    </row>
    <row r="533" ht="15.75" customHeight="1">
      <c r="B533" s="60"/>
      <c r="C533" s="60"/>
      <c r="D533" s="60"/>
      <c r="E533" s="60"/>
      <c r="F533" s="60"/>
      <c r="G533" s="60"/>
      <c r="H533" s="60"/>
      <c r="I533" s="60"/>
    </row>
    <row r="534" ht="15.75" customHeight="1">
      <c r="B534" s="60"/>
      <c r="C534" s="60"/>
      <c r="D534" s="60"/>
      <c r="E534" s="60"/>
      <c r="F534" s="60"/>
      <c r="G534" s="60"/>
      <c r="H534" s="60"/>
      <c r="I534" s="60"/>
    </row>
    <row r="535" ht="15.75" customHeight="1">
      <c r="B535" s="60"/>
      <c r="C535" s="60"/>
      <c r="D535" s="60"/>
      <c r="E535" s="60"/>
      <c r="F535" s="60"/>
      <c r="G535" s="60"/>
      <c r="H535" s="60"/>
      <c r="I535" s="60"/>
    </row>
    <row r="536" ht="15.75" customHeight="1">
      <c r="B536" s="60"/>
      <c r="C536" s="60"/>
      <c r="D536" s="60"/>
      <c r="E536" s="60"/>
      <c r="F536" s="60"/>
      <c r="G536" s="60"/>
      <c r="H536" s="60"/>
      <c r="I536" s="60"/>
    </row>
    <row r="537" ht="15.75" customHeight="1">
      <c r="B537" s="60"/>
      <c r="C537" s="60"/>
      <c r="D537" s="60"/>
      <c r="E537" s="60"/>
      <c r="F537" s="60"/>
      <c r="G537" s="60"/>
      <c r="H537" s="60"/>
      <c r="I537" s="60"/>
    </row>
    <row r="538" ht="15.75" customHeight="1">
      <c r="B538" s="60"/>
      <c r="C538" s="60"/>
      <c r="D538" s="60"/>
      <c r="E538" s="60"/>
      <c r="F538" s="60"/>
      <c r="G538" s="60"/>
      <c r="H538" s="60"/>
      <c r="I538" s="60"/>
    </row>
    <row r="539" ht="15.75" customHeight="1">
      <c r="B539" s="60"/>
      <c r="C539" s="60"/>
      <c r="D539" s="60"/>
      <c r="E539" s="60"/>
      <c r="F539" s="60"/>
      <c r="G539" s="60"/>
      <c r="H539" s="60"/>
      <c r="I539" s="60"/>
    </row>
    <row r="540" ht="15.75" customHeight="1">
      <c r="B540" s="60"/>
      <c r="C540" s="60"/>
      <c r="D540" s="60"/>
      <c r="E540" s="60"/>
      <c r="F540" s="60"/>
      <c r="G540" s="60"/>
      <c r="H540" s="60"/>
      <c r="I540" s="60"/>
    </row>
    <row r="541" ht="15.75" customHeight="1">
      <c r="B541" s="60"/>
      <c r="C541" s="60"/>
      <c r="D541" s="60"/>
      <c r="E541" s="60"/>
      <c r="F541" s="60"/>
      <c r="G541" s="60"/>
      <c r="H541" s="60"/>
      <c r="I541" s="60"/>
    </row>
    <row r="542" ht="15.75" customHeight="1">
      <c r="B542" s="60"/>
      <c r="C542" s="60"/>
      <c r="D542" s="60"/>
      <c r="E542" s="60"/>
      <c r="F542" s="60"/>
      <c r="G542" s="60"/>
      <c r="H542" s="60"/>
      <c r="I542" s="60"/>
    </row>
    <row r="543" ht="15.75" customHeight="1">
      <c r="B543" s="60"/>
      <c r="C543" s="60"/>
      <c r="D543" s="60"/>
      <c r="E543" s="60"/>
      <c r="F543" s="60"/>
      <c r="G543" s="60"/>
      <c r="H543" s="60"/>
      <c r="I543" s="60"/>
    </row>
    <row r="544" ht="15.75" customHeight="1">
      <c r="B544" s="60"/>
      <c r="C544" s="60"/>
      <c r="D544" s="60"/>
      <c r="E544" s="60"/>
      <c r="F544" s="60"/>
      <c r="G544" s="60"/>
      <c r="H544" s="60"/>
      <c r="I544" s="60"/>
    </row>
    <row r="545" ht="15.75" customHeight="1">
      <c r="B545" s="60"/>
      <c r="C545" s="60"/>
      <c r="D545" s="60"/>
      <c r="E545" s="60"/>
      <c r="F545" s="60"/>
      <c r="G545" s="60"/>
      <c r="H545" s="60"/>
      <c r="I545" s="60"/>
    </row>
    <row r="546" ht="15.75" customHeight="1">
      <c r="B546" s="60"/>
      <c r="C546" s="60"/>
      <c r="D546" s="60"/>
      <c r="E546" s="60"/>
      <c r="F546" s="60"/>
      <c r="G546" s="60"/>
      <c r="H546" s="60"/>
      <c r="I546" s="60"/>
    </row>
    <row r="547" ht="15.75" customHeight="1">
      <c r="B547" s="60"/>
      <c r="C547" s="60"/>
      <c r="D547" s="60"/>
      <c r="E547" s="60"/>
      <c r="F547" s="60"/>
      <c r="G547" s="60"/>
      <c r="H547" s="60"/>
      <c r="I547" s="60"/>
    </row>
    <row r="548" ht="15.75" customHeight="1">
      <c r="B548" s="60"/>
      <c r="C548" s="60"/>
      <c r="D548" s="60"/>
      <c r="E548" s="60"/>
      <c r="F548" s="60"/>
      <c r="G548" s="60"/>
      <c r="H548" s="60"/>
      <c r="I548" s="60"/>
    </row>
    <row r="549" ht="15.75" customHeight="1">
      <c r="B549" s="60"/>
      <c r="C549" s="60"/>
      <c r="D549" s="60"/>
      <c r="E549" s="60"/>
      <c r="F549" s="60"/>
      <c r="G549" s="60"/>
      <c r="H549" s="60"/>
      <c r="I549" s="60"/>
    </row>
    <row r="550" ht="15.75" customHeight="1">
      <c r="B550" s="60"/>
      <c r="C550" s="60"/>
      <c r="D550" s="60"/>
      <c r="E550" s="60"/>
      <c r="F550" s="60"/>
      <c r="G550" s="60"/>
      <c r="H550" s="60"/>
      <c r="I550" s="60"/>
    </row>
    <row r="551" ht="15.75" customHeight="1">
      <c r="B551" s="60"/>
      <c r="C551" s="60"/>
      <c r="D551" s="60"/>
      <c r="E551" s="60"/>
      <c r="F551" s="60"/>
      <c r="G551" s="60"/>
      <c r="H551" s="60"/>
      <c r="I551" s="60"/>
    </row>
    <row r="552" ht="15.75" customHeight="1">
      <c r="B552" s="60"/>
      <c r="C552" s="60"/>
      <c r="D552" s="60"/>
      <c r="E552" s="60"/>
      <c r="F552" s="60"/>
      <c r="G552" s="60"/>
      <c r="H552" s="60"/>
      <c r="I552" s="60"/>
    </row>
    <row r="553" ht="15.75" customHeight="1">
      <c r="B553" s="60"/>
      <c r="C553" s="60"/>
      <c r="D553" s="60"/>
      <c r="E553" s="60"/>
      <c r="F553" s="60"/>
      <c r="G553" s="60"/>
      <c r="H553" s="60"/>
      <c r="I553" s="60"/>
    </row>
    <row r="554" ht="15.75" customHeight="1">
      <c r="B554" s="60"/>
      <c r="C554" s="60"/>
      <c r="D554" s="60"/>
      <c r="E554" s="60"/>
      <c r="F554" s="60"/>
      <c r="G554" s="60"/>
      <c r="H554" s="60"/>
      <c r="I554" s="60"/>
    </row>
    <row r="555" ht="15.75" customHeight="1">
      <c r="B555" s="60"/>
      <c r="C555" s="60"/>
      <c r="D555" s="60"/>
      <c r="E555" s="60"/>
      <c r="F555" s="60"/>
      <c r="G555" s="60"/>
      <c r="H555" s="60"/>
      <c r="I555" s="60"/>
    </row>
    <row r="556" ht="15.75" customHeight="1">
      <c r="B556" s="60"/>
      <c r="C556" s="60"/>
      <c r="D556" s="60"/>
      <c r="E556" s="60"/>
      <c r="F556" s="60"/>
      <c r="G556" s="60"/>
      <c r="H556" s="60"/>
      <c r="I556" s="60"/>
    </row>
    <row r="557" ht="15.75" customHeight="1">
      <c r="B557" s="60"/>
      <c r="C557" s="60"/>
      <c r="D557" s="60"/>
      <c r="E557" s="60"/>
      <c r="F557" s="60"/>
      <c r="G557" s="60"/>
      <c r="H557" s="60"/>
      <c r="I557" s="60"/>
    </row>
    <row r="558" ht="15.75" customHeight="1">
      <c r="B558" s="60"/>
      <c r="C558" s="60"/>
      <c r="D558" s="60"/>
      <c r="E558" s="60"/>
      <c r="F558" s="60"/>
      <c r="G558" s="60"/>
      <c r="H558" s="60"/>
      <c r="I558" s="60"/>
    </row>
    <row r="559" ht="15.75" customHeight="1">
      <c r="B559" s="60"/>
      <c r="C559" s="60"/>
      <c r="D559" s="60"/>
      <c r="E559" s="60"/>
      <c r="F559" s="60"/>
      <c r="G559" s="60"/>
      <c r="H559" s="60"/>
      <c r="I559" s="60"/>
    </row>
    <row r="560" ht="15.75" customHeight="1">
      <c r="B560" s="60"/>
      <c r="C560" s="60"/>
      <c r="D560" s="60"/>
      <c r="E560" s="60"/>
      <c r="F560" s="60"/>
      <c r="G560" s="60"/>
      <c r="H560" s="60"/>
      <c r="I560" s="60"/>
    </row>
    <row r="561" ht="15.75" customHeight="1">
      <c r="B561" s="60"/>
      <c r="C561" s="60"/>
      <c r="D561" s="60"/>
      <c r="E561" s="60"/>
      <c r="F561" s="60"/>
      <c r="G561" s="60"/>
      <c r="H561" s="60"/>
      <c r="I561" s="60"/>
    </row>
    <row r="562" ht="15.75" customHeight="1">
      <c r="B562" s="60"/>
      <c r="C562" s="60"/>
      <c r="D562" s="60"/>
      <c r="E562" s="60"/>
      <c r="F562" s="60"/>
      <c r="G562" s="60"/>
      <c r="H562" s="60"/>
      <c r="I562" s="60"/>
    </row>
    <row r="563" ht="15.75" customHeight="1">
      <c r="B563" s="60"/>
      <c r="C563" s="60"/>
      <c r="D563" s="60"/>
      <c r="E563" s="60"/>
      <c r="F563" s="60"/>
      <c r="G563" s="60"/>
      <c r="H563" s="60"/>
      <c r="I563" s="60"/>
    </row>
    <row r="564" ht="15.75" customHeight="1">
      <c r="B564" s="60"/>
      <c r="C564" s="60"/>
      <c r="D564" s="60"/>
      <c r="E564" s="60"/>
      <c r="F564" s="60"/>
      <c r="G564" s="60"/>
      <c r="H564" s="60"/>
      <c r="I564" s="60"/>
    </row>
    <row r="565" ht="15.75" customHeight="1">
      <c r="B565" s="60"/>
      <c r="C565" s="60"/>
      <c r="D565" s="60"/>
      <c r="E565" s="60"/>
      <c r="F565" s="60"/>
      <c r="G565" s="60"/>
      <c r="H565" s="60"/>
      <c r="I565" s="60"/>
    </row>
    <row r="566" ht="15.75" customHeight="1">
      <c r="B566" s="60"/>
      <c r="C566" s="60"/>
      <c r="D566" s="60"/>
      <c r="E566" s="60"/>
      <c r="F566" s="60"/>
      <c r="G566" s="60"/>
      <c r="H566" s="60"/>
      <c r="I566" s="60"/>
    </row>
    <row r="567" ht="15.75" customHeight="1">
      <c r="B567" s="60"/>
      <c r="C567" s="60"/>
      <c r="D567" s="60"/>
      <c r="E567" s="60"/>
      <c r="F567" s="60"/>
      <c r="G567" s="60"/>
      <c r="H567" s="60"/>
      <c r="I567" s="60"/>
    </row>
    <row r="568" ht="15.75" customHeight="1">
      <c r="B568" s="60"/>
      <c r="C568" s="60"/>
      <c r="D568" s="60"/>
      <c r="E568" s="60"/>
      <c r="F568" s="60"/>
      <c r="G568" s="60"/>
      <c r="H568" s="60"/>
      <c r="I568" s="60"/>
    </row>
    <row r="569" ht="15.75" customHeight="1">
      <c r="B569" s="60"/>
      <c r="C569" s="60"/>
      <c r="D569" s="60"/>
      <c r="E569" s="60"/>
      <c r="F569" s="60"/>
      <c r="G569" s="60"/>
      <c r="H569" s="60"/>
      <c r="I569" s="60"/>
    </row>
    <row r="570" ht="15.75" customHeight="1">
      <c r="B570" s="60"/>
      <c r="C570" s="60"/>
      <c r="D570" s="60"/>
      <c r="E570" s="60"/>
      <c r="F570" s="60"/>
      <c r="G570" s="60"/>
      <c r="H570" s="60"/>
      <c r="I570" s="60"/>
    </row>
    <row r="571" ht="15.75" customHeight="1">
      <c r="B571" s="60"/>
      <c r="C571" s="60"/>
      <c r="D571" s="60"/>
      <c r="E571" s="60"/>
      <c r="F571" s="60"/>
      <c r="G571" s="60"/>
      <c r="H571" s="60"/>
      <c r="I571" s="60"/>
    </row>
    <row r="572" ht="15.75" customHeight="1">
      <c r="B572" s="60"/>
      <c r="C572" s="60"/>
      <c r="D572" s="60"/>
      <c r="E572" s="60"/>
      <c r="F572" s="60"/>
      <c r="G572" s="60"/>
      <c r="H572" s="60"/>
      <c r="I572" s="60"/>
    </row>
    <row r="573" ht="15.75" customHeight="1">
      <c r="B573" s="60"/>
      <c r="C573" s="60"/>
      <c r="D573" s="60"/>
      <c r="E573" s="60"/>
      <c r="F573" s="60"/>
      <c r="G573" s="60"/>
      <c r="H573" s="60"/>
      <c r="I573" s="60"/>
    </row>
    <row r="574" ht="15.75" customHeight="1">
      <c r="B574" s="60"/>
      <c r="C574" s="60"/>
      <c r="D574" s="60"/>
      <c r="E574" s="60"/>
      <c r="F574" s="60"/>
      <c r="G574" s="60"/>
      <c r="H574" s="60"/>
      <c r="I574" s="60"/>
    </row>
    <row r="575" ht="15.75" customHeight="1">
      <c r="B575" s="60"/>
      <c r="C575" s="60"/>
      <c r="D575" s="60"/>
      <c r="E575" s="60"/>
      <c r="F575" s="60"/>
      <c r="G575" s="60"/>
      <c r="H575" s="60"/>
      <c r="I575" s="60"/>
    </row>
    <row r="576" ht="15.75" customHeight="1">
      <c r="B576" s="60"/>
      <c r="C576" s="60"/>
      <c r="D576" s="60"/>
      <c r="E576" s="60"/>
      <c r="F576" s="60"/>
      <c r="G576" s="60"/>
      <c r="H576" s="60"/>
      <c r="I576" s="60"/>
    </row>
    <row r="577" ht="15.75" customHeight="1">
      <c r="B577" s="60"/>
      <c r="C577" s="60"/>
      <c r="D577" s="60"/>
      <c r="E577" s="60"/>
      <c r="F577" s="60"/>
      <c r="G577" s="60"/>
      <c r="H577" s="60"/>
      <c r="I577" s="60"/>
    </row>
    <row r="578" ht="15.75" customHeight="1">
      <c r="B578" s="60"/>
      <c r="C578" s="60"/>
      <c r="D578" s="60"/>
      <c r="E578" s="60"/>
      <c r="F578" s="60"/>
      <c r="G578" s="60"/>
      <c r="H578" s="60"/>
      <c r="I578" s="60"/>
    </row>
    <row r="579" ht="15.75" customHeight="1">
      <c r="B579" s="60"/>
      <c r="C579" s="60"/>
      <c r="D579" s="60"/>
      <c r="E579" s="60"/>
      <c r="F579" s="60"/>
      <c r="G579" s="60"/>
      <c r="H579" s="60"/>
      <c r="I579" s="60"/>
    </row>
    <row r="580" ht="15.75" customHeight="1">
      <c r="B580" s="60"/>
      <c r="C580" s="60"/>
      <c r="D580" s="60"/>
      <c r="E580" s="60"/>
      <c r="F580" s="60"/>
      <c r="G580" s="60"/>
      <c r="H580" s="60"/>
      <c r="I580" s="60"/>
    </row>
    <row r="581" ht="15.75" customHeight="1">
      <c r="B581" s="60"/>
      <c r="C581" s="60"/>
      <c r="D581" s="60"/>
      <c r="E581" s="60"/>
      <c r="F581" s="60"/>
      <c r="G581" s="60"/>
      <c r="H581" s="60"/>
      <c r="I581" s="60"/>
    </row>
    <row r="582" ht="15.75" customHeight="1">
      <c r="B582" s="60"/>
      <c r="C582" s="60"/>
      <c r="D582" s="60"/>
      <c r="E582" s="60"/>
      <c r="F582" s="60"/>
      <c r="G582" s="60"/>
      <c r="H582" s="60"/>
      <c r="I582" s="60"/>
    </row>
    <row r="583" ht="15.75" customHeight="1">
      <c r="B583" s="60"/>
      <c r="C583" s="60"/>
      <c r="D583" s="60"/>
      <c r="E583" s="60"/>
      <c r="F583" s="60"/>
      <c r="G583" s="60"/>
      <c r="H583" s="60"/>
      <c r="I583" s="60"/>
    </row>
    <row r="584" ht="15.75" customHeight="1">
      <c r="B584" s="60"/>
      <c r="C584" s="60"/>
      <c r="D584" s="60"/>
      <c r="E584" s="60"/>
      <c r="F584" s="60"/>
      <c r="G584" s="60"/>
      <c r="H584" s="60"/>
      <c r="I584" s="60"/>
    </row>
    <row r="585" ht="15.75" customHeight="1">
      <c r="B585" s="60"/>
      <c r="C585" s="60"/>
      <c r="D585" s="60"/>
      <c r="E585" s="60"/>
      <c r="F585" s="60"/>
      <c r="G585" s="60"/>
      <c r="H585" s="60"/>
      <c r="I585" s="60"/>
    </row>
    <row r="586" ht="15.75" customHeight="1">
      <c r="B586" s="60"/>
      <c r="C586" s="60"/>
      <c r="D586" s="60"/>
      <c r="E586" s="60"/>
      <c r="F586" s="60"/>
      <c r="G586" s="60"/>
      <c r="H586" s="60"/>
      <c r="I586" s="60"/>
    </row>
    <row r="587" ht="15.75" customHeight="1">
      <c r="B587" s="60"/>
      <c r="C587" s="60"/>
      <c r="D587" s="60"/>
      <c r="E587" s="60"/>
      <c r="F587" s="60"/>
      <c r="G587" s="60"/>
      <c r="H587" s="60"/>
      <c r="I587" s="60"/>
    </row>
    <row r="588" ht="15.75" customHeight="1">
      <c r="B588" s="60"/>
      <c r="C588" s="60"/>
      <c r="D588" s="60"/>
      <c r="E588" s="60"/>
      <c r="F588" s="60"/>
      <c r="G588" s="60"/>
      <c r="H588" s="60"/>
      <c r="I588" s="60"/>
    </row>
    <row r="589" ht="15.75" customHeight="1">
      <c r="B589" s="60"/>
      <c r="C589" s="60"/>
      <c r="D589" s="60"/>
      <c r="E589" s="60"/>
      <c r="F589" s="60"/>
      <c r="G589" s="60"/>
      <c r="H589" s="60"/>
      <c r="I589" s="60"/>
    </row>
    <row r="590" ht="15.75" customHeight="1">
      <c r="B590" s="60"/>
      <c r="C590" s="60"/>
      <c r="D590" s="60"/>
      <c r="E590" s="60"/>
      <c r="F590" s="60"/>
      <c r="G590" s="60"/>
      <c r="H590" s="60"/>
      <c r="I590" s="60"/>
    </row>
    <row r="591" ht="15.75" customHeight="1">
      <c r="B591" s="60"/>
      <c r="C591" s="60"/>
      <c r="D591" s="60"/>
      <c r="E591" s="60"/>
      <c r="F591" s="60"/>
      <c r="G591" s="60"/>
      <c r="H591" s="60"/>
      <c r="I591" s="60"/>
    </row>
    <row r="592" ht="15.75" customHeight="1">
      <c r="B592" s="60"/>
      <c r="C592" s="60"/>
      <c r="D592" s="60"/>
      <c r="E592" s="60"/>
      <c r="F592" s="60"/>
      <c r="G592" s="60"/>
      <c r="H592" s="60"/>
      <c r="I592" s="60"/>
    </row>
    <row r="593" ht="15.75" customHeight="1">
      <c r="B593" s="60"/>
      <c r="C593" s="60"/>
      <c r="D593" s="60"/>
      <c r="E593" s="60"/>
      <c r="F593" s="60"/>
      <c r="G593" s="60"/>
      <c r="H593" s="60"/>
      <c r="I593" s="60"/>
    </row>
    <row r="594" ht="15.75" customHeight="1">
      <c r="B594" s="60"/>
      <c r="C594" s="60"/>
      <c r="D594" s="60"/>
      <c r="E594" s="60"/>
      <c r="F594" s="60"/>
      <c r="G594" s="60"/>
      <c r="H594" s="60"/>
      <c r="I594" s="60"/>
    </row>
    <row r="595" ht="15.75" customHeight="1">
      <c r="B595" s="60"/>
      <c r="C595" s="60"/>
      <c r="D595" s="60"/>
      <c r="E595" s="60"/>
      <c r="F595" s="60"/>
      <c r="G595" s="60"/>
      <c r="H595" s="60"/>
      <c r="I595" s="60"/>
    </row>
    <row r="596" ht="15.75" customHeight="1">
      <c r="B596" s="60"/>
      <c r="C596" s="60"/>
      <c r="D596" s="60"/>
      <c r="E596" s="60"/>
      <c r="F596" s="60"/>
      <c r="G596" s="60"/>
      <c r="H596" s="60"/>
      <c r="I596" s="60"/>
    </row>
    <row r="597" ht="15.75" customHeight="1">
      <c r="B597" s="60"/>
      <c r="C597" s="60"/>
      <c r="D597" s="60"/>
      <c r="E597" s="60"/>
      <c r="F597" s="60"/>
      <c r="G597" s="60"/>
      <c r="H597" s="60"/>
      <c r="I597" s="60"/>
    </row>
    <row r="598" ht="15.75" customHeight="1">
      <c r="B598" s="60"/>
      <c r="C598" s="60"/>
      <c r="D598" s="60"/>
      <c r="E598" s="60"/>
      <c r="F598" s="60"/>
      <c r="G598" s="60"/>
      <c r="H598" s="60"/>
      <c r="I598" s="60"/>
    </row>
    <row r="599" ht="15.75" customHeight="1">
      <c r="B599" s="60"/>
      <c r="C599" s="60"/>
      <c r="D599" s="60"/>
      <c r="E599" s="60"/>
      <c r="F599" s="60"/>
      <c r="G599" s="60"/>
      <c r="H599" s="60"/>
      <c r="I599" s="60"/>
    </row>
    <row r="600" ht="15.75" customHeight="1">
      <c r="B600" s="60"/>
      <c r="C600" s="60"/>
      <c r="D600" s="60"/>
      <c r="E600" s="60"/>
      <c r="F600" s="60"/>
      <c r="G600" s="60"/>
      <c r="H600" s="60"/>
      <c r="I600" s="60"/>
    </row>
    <row r="601" ht="15.75" customHeight="1">
      <c r="B601" s="60"/>
      <c r="C601" s="60"/>
      <c r="D601" s="60"/>
      <c r="E601" s="60"/>
      <c r="F601" s="60"/>
      <c r="G601" s="60"/>
      <c r="H601" s="60"/>
      <c r="I601" s="60"/>
    </row>
    <row r="602" ht="15.75" customHeight="1">
      <c r="B602" s="60"/>
      <c r="C602" s="60"/>
      <c r="D602" s="60"/>
      <c r="E602" s="60"/>
      <c r="F602" s="60"/>
      <c r="G602" s="60"/>
      <c r="H602" s="60"/>
      <c r="I602" s="60"/>
    </row>
    <row r="603" ht="15.75" customHeight="1">
      <c r="B603" s="60"/>
      <c r="C603" s="60"/>
      <c r="D603" s="60"/>
      <c r="E603" s="60"/>
      <c r="F603" s="60"/>
      <c r="G603" s="60"/>
      <c r="H603" s="60"/>
      <c r="I603" s="60"/>
    </row>
    <row r="604" ht="15.75" customHeight="1">
      <c r="B604" s="60"/>
      <c r="C604" s="60"/>
      <c r="D604" s="60"/>
      <c r="E604" s="60"/>
      <c r="F604" s="60"/>
      <c r="G604" s="60"/>
      <c r="H604" s="60"/>
      <c r="I604" s="60"/>
    </row>
    <row r="605" ht="15.75" customHeight="1">
      <c r="B605" s="60"/>
      <c r="C605" s="60"/>
      <c r="D605" s="60"/>
      <c r="E605" s="60"/>
      <c r="F605" s="60"/>
      <c r="G605" s="60"/>
      <c r="H605" s="60"/>
      <c r="I605" s="60"/>
    </row>
    <row r="606" ht="15.75" customHeight="1">
      <c r="B606" s="60"/>
      <c r="C606" s="60"/>
      <c r="D606" s="60"/>
      <c r="E606" s="60"/>
      <c r="F606" s="60"/>
      <c r="G606" s="60"/>
      <c r="H606" s="60"/>
      <c r="I606" s="60"/>
    </row>
    <row r="607" ht="15.75" customHeight="1">
      <c r="B607" s="60"/>
      <c r="C607" s="60"/>
      <c r="D607" s="60"/>
      <c r="E607" s="60"/>
      <c r="F607" s="60"/>
      <c r="G607" s="60"/>
      <c r="H607" s="60"/>
      <c r="I607" s="60"/>
    </row>
    <row r="608" ht="15.75" customHeight="1">
      <c r="B608" s="60"/>
      <c r="C608" s="60"/>
      <c r="D608" s="60"/>
      <c r="E608" s="60"/>
      <c r="F608" s="60"/>
      <c r="G608" s="60"/>
      <c r="H608" s="60"/>
      <c r="I608" s="60"/>
    </row>
    <row r="609" ht="15.75" customHeight="1">
      <c r="B609" s="60"/>
      <c r="C609" s="60"/>
      <c r="D609" s="60"/>
      <c r="E609" s="60"/>
      <c r="F609" s="60"/>
      <c r="G609" s="60"/>
      <c r="H609" s="60"/>
      <c r="I609" s="60"/>
    </row>
    <row r="610" ht="15.75" customHeight="1">
      <c r="B610" s="60"/>
      <c r="C610" s="60"/>
      <c r="D610" s="60"/>
      <c r="E610" s="60"/>
      <c r="F610" s="60"/>
      <c r="G610" s="60"/>
      <c r="H610" s="60"/>
      <c r="I610" s="60"/>
    </row>
    <row r="611" ht="15.75" customHeight="1">
      <c r="B611" s="60"/>
      <c r="C611" s="60"/>
      <c r="D611" s="60"/>
      <c r="E611" s="60"/>
      <c r="F611" s="60"/>
      <c r="G611" s="60"/>
      <c r="H611" s="60"/>
      <c r="I611" s="60"/>
    </row>
    <row r="612" ht="15.75" customHeight="1">
      <c r="B612" s="60"/>
      <c r="C612" s="60"/>
      <c r="D612" s="60"/>
      <c r="E612" s="60"/>
      <c r="F612" s="60"/>
      <c r="G612" s="60"/>
      <c r="H612" s="60"/>
      <c r="I612" s="60"/>
    </row>
    <row r="613" ht="15.75" customHeight="1">
      <c r="B613" s="60"/>
      <c r="C613" s="60"/>
      <c r="D613" s="60"/>
      <c r="E613" s="60"/>
      <c r="F613" s="60"/>
      <c r="G613" s="60"/>
      <c r="H613" s="60"/>
      <c r="I613" s="60"/>
    </row>
    <row r="614" ht="15.75" customHeight="1">
      <c r="B614" s="60"/>
      <c r="C614" s="60"/>
      <c r="D614" s="60"/>
      <c r="E614" s="60"/>
      <c r="F614" s="60"/>
      <c r="G614" s="60"/>
      <c r="H614" s="60"/>
      <c r="I614" s="60"/>
    </row>
    <row r="615" ht="15.75" customHeight="1">
      <c r="B615" s="60"/>
      <c r="C615" s="60"/>
      <c r="D615" s="60"/>
      <c r="E615" s="60"/>
      <c r="F615" s="60"/>
      <c r="G615" s="60"/>
      <c r="H615" s="60"/>
      <c r="I615" s="60"/>
    </row>
    <row r="616" ht="15.75" customHeight="1">
      <c r="B616" s="60"/>
      <c r="C616" s="60"/>
      <c r="D616" s="60"/>
      <c r="E616" s="60"/>
      <c r="F616" s="60"/>
      <c r="G616" s="60"/>
      <c r="H616" s="60"/>
      <c r="I616" s="60"/>
    </row>
    <row r="617" ht="15.75" customHeight="1">
      <c r="B617" s="60"/>
      <c r="C617" s="60"/>
      <c r="D617" s="60"/>
      <c r="E617" s="60"/>
      <c r="F617" s="60"/>
      <c r="G617" s="60"/>
      <c r="H617" s="60"/>
      <c r="I617" s="60"/>
    </row>
    <row r="618" ht="15.75" customHeight="1">
      <c r="B618" s="60"/>
      <c r="C618" s="60"/>
      <c r="D618" s="60"/>
      <c r="E618" s="60"/>
      <c r="F618" s="60"/>
      <c r="G618" s="60"/>
      <c r="H618" s="60"/>
      <c r="I618" s="60"/>
    </row>
    <row r="619" ht="15.75" customHeight="1">
      <c r="B619" s="60"/>
      <c r="C619" s="60"/>
      <c r="D619" s="60"/>
      <c r="E619" s="60"/>
      <c r="F619" s="60"/>
      <c r="G619" s="60"/>
      <c r="H619" s="60"/>
      <c r="I619" s="60"/>
    </row>
    <row r="620" ht="15.75" customHeight="1">
      <c r="B620" s="60"/>
      <c r="C620" s="60"/>
      <c r="D620" s="60"/>
      <c r="E620" s="60"/>
      <c r="F620" s="60"/>
      <c r="G620" s="60"/>
      <c r="H620" s="60"/>
      <c r="I620" s="60"/>
    </row>
    <row r="621" ht="15.75" customHeight="1">
      <c r="B621" s="60"/>
      <c r="C621" s="60"/>
      <c r="D621" s="60"/>
      <c r="E621" s="60"/>
      <c r="F621" s="60"/>
      <c r="G621" s="60"/>
      <c r="H621" s="60"/>
      <c r="I621" s="60"/>
    </row>
    <row r="622" ht="15.75" customHeight="1">
      <c r="B622" s="60"/>
      <c r="C622" s="60"/>
      <c r="D622" s="60"/>
      <c r="E622" s="60"/>
      <c r="F622" s="60"/>
      <c r="G622" s="60"/>
      <c r="H622" s="60"/>
      <c r="I622" s="60"/>
    </row>
    <row r="623" ht="15.75" customHeight="1">
      <c r="B623" s="60"/>
      <c r="C623" s="60"/>
      <c r="D623" s="60"/>
      <c r="E623" s="60"/>
      <c r="F623" s="60"/>
      <c r="G623" s="60"/>
      <c r="H623" s="60"/>
      <c r="I623" s="60"/>
    </row>
    <row r="624" ht="15.75" customHeight="1">
      <c r="B624" s="60"/>
      <c r="C624" s="60"/>
      <c r="D624" s="60"/>
      <c r="E624" s="60"/>
      <c r="F624" s="60"/>
      <c r="G624" s="60"/>
      <c r="H624" s="60"/>
      <c r="I624" s="60"/>
    </row>
    <row r="625" ht="15.75" customHeight="1">
      <c r="B625" s="60"/>
      <c r="C625" s="60"/>
      <c r="D625" s="60"/>
      <c r="E625" s="60"/>
      <c r="F625" s="60"/>
      <c r="G625" s="60"/>
      <c r="H625" s="60"/>
      <c r="I625" s="60"/>
    </row>
    <row r="626" ht="15.75" customHeight="1">
      <c r="B626" s="60"/>
      <c r="C626" s="60"/>
      <c r="D626" s="60"/>
      <c r="E626" s="60"/>
      <c r="F626" s="60"/>
      <c r="G626" s="60"/>
      <c r="H626" s="60"/>
      <c r="I626" s="60"/>
    </row>
    <row r="627" ht="15.75" customHeight="1">
      <c r="B627" s="60"/>
      <c r="C627" s="60"/>
      <c r="D627" s="60"/>
      <c r="E627" s="60"/>
      <c r="F627" s="60"/>
      <c r="G627" s="60"/>
      <c r="H627" s="60"/>
      <c r="I627" s="60"/>
    </row>
    <row r="628" ht="15.75" customHeight="1">
      <c r="B628" s="60"/>
      <c r="C628" s="60"/>
      <c r="D628" s="60"/>
      <c r="E628" s="60"/>
      <c r="F628" s="60"/>
      <c r="G628" s="60"/>
      <c r="H628" s="60"/>
      <c r="I628" s="60"/>
    </row>
    <row r="629" ht="15.75" customHeight="1">
      <c r="B629" s="60"/>
      <c r="C629" s="60"/>
      <c r="D629" s="60"/>
      <c r="E629" s="60"/>
      <c r="F629" s="60"/>
      <c r="G629" s="60"/>
      <c r="H629" s="60"/>
      <c r="I629" s="60"/>
    </row>
    <row r="630" ht="15.75" customHeight="1">
      <c r="B630" s="60"/>
      <c r="C630" s="60"/>
      <c r="D630" s="60"/>
      <c r="E630" s="60"/>
      <c r="F630" s="60"/>
      <c r="G630" s="60"/>
      <c r="H630" s="60"/>
      <c r="I630" s="60"/>
    </row>
    <row r="631" ht="15.75" customHeight="1">
      <c r="B631" s="60"/>
      <c r="C631" s="60"/>
      <c r="D631" s="60"/>
      <c r="E631" s="60"/>
      <c r="F631" s="60"/>
      <c r="G631" s="60"/>
      <c r="H631" s="60"/>
      <c r="I631" s="60"/>
    </row>
    <row r="632" ht="15.75" customHeight="1">
      <c r="B632" s="60"/>
      <c r="C632" s="60"/>
      <c r="D632" s="60"/>
      <c r="E632" s="60"/>
      <c r="F632" s="60"/>
      <c r="G632" s="60"/>
      <c r="H632" s="60"/>
      <c r="I632" s="60"/>
    </row>
    <row r="633" ht="15.75" customHeight="1">
      <c r="B633" s="60"/>
      <c r="C633" s="60"/>
      <c r="D633" s="60"/>
      <c r="E633" s="60"/>
      <c r="F633" s="60"/>
      <c r="G633" s="60"/>
      <c r="H633" s="60"/>
      <c r="I633" s="60"/>
    </row>
    <row r="634" ht="15.75" customHeight="1">
      <c r="B634" s="60"/>
      <c r="C634" s="60"/>
      <c r="D634" s="60"/>
      <c r="E634" s="60"/>
      <c r="F634" s="60"/>
      <c r="G634" s="60"/>
      <c r="H634" s="60"/>
      <c r="I634" s="60"/>
    </row>
    <row r="635" ht="15.75" customHeight="1">
      <c r="B635" s="60"/>
      <c r="C635" s="60"/>
      <c r="D635" s="60"/>
      <c r="E635" s="60"/>
      <c r="F635" s="60"/>
      <c r="G635" s="60"/>
      <c r="H635" s="60"/>
      <c r="I635" s="60"/>
    </row>
    <row r="636" ht="15.75" customHeight="1">
      <c r="B636" s="60"/>
      <c r="C636" s="60"/>
      <c r="D636" s="60"/>
      <c r="E636" s="60"/>
      <c r="F636" s="60"/>
      <c r="G636" s="60"/>
      <c r="H636" s="60"/>
      <c r="I636" s="60"/>
    </row>
    <row r="637" ht="15.75" customHeight="1">
      <c r="B637" s="60"/>
      <c r="C637" s="60"/>
      <c r="D637" s="60"/>
      <c r="E637" s="60"/>
      <c r="F637" s="60"/>
      <c r="G637" s="60"/>
      <c r="H637" s="60"/>
      <c r="I637" s="60"/>
    </row>
    <row r="638" ht="15.75" customHeight="1">
      <c r="B638" s="60"/>
      <c r="C638" s="60"/>
      <c r="D638" s="60"/>
      <c r="E638" s="60"/>
      <c r="F638" s="60"/>
      <c r="G638" s="60"/>
      <c r="H638" s="60"/>
      <c r="I638" s="60"/>
    </row>
    <row r="639" ht="15.75" customHeight="1">
      <c r="B639" s="60"/>
      <c r="C639" s="60"/>
      <c r="D639" s="60"/>
      <c r="E639" s="60"/>
      <c r="F639" s="60"/>
      <c r="G639" s="60"/>
      <c r="H639" s="60"/>
      <c r="I639" s="60"/>
    </row>
    <row r="640" ht="15.75" customHeight="1">
      <c r="B640" s="60"/>
      <c r="C640" s="60"/>
      <c r="D640" s="60"/>
      <c r="E640" s="60"/>
      <c r="F640" s="60"/>
      <c r="G640" s="60"/>
      <c r="H640" s="60"/>
      <c r="I640" s="60"/>
    </row>
    <row r="641" ht="15.75" customHeight="1">
      <c r="B641" s="60"/>
      <c r="C641" s="60"/>
      <c r="D641" s="60"/>
      <c r="E641" s="60"/>
      <c r="F641" s="60"/>
      <c r="G641" s="60"/>
      <c r="H641" s="60"/>
      <c r="I641" s="60"/>
    </row>
    <row r="642" ht="15.75" customHeight="1">
      <c r="B642" s="60"/>
      <c r="C642" s="60"/>
      <c r="D642" s="60"/>
      <c r="E642" s="60"/>
      <c r="F642" s="60"/>
      <c r="G642" s="60"/>
      <c r="H642" s="60"/>
      <c r="I642" s="60"/>
    </row>
    <row r="643" ht="15.75" customHeight="1">
      <c r="B643" s="60"/>
      <c r="C643" s="60"/>
      <c r="D643" s="60"/>
      <c r="E643" s="60"/>
      <c r="F643" s="60"/>
      <c r="G643" s="60"/>
      <c r="H643" s="60"/>
      <c r="I643" s="60"/>
    </row>
    <row r="644" ht="15.75" customHeight="1">
      <c r="B644" s="60"/>
      <c r="C644" s="60"/>
      <c r="D644" s="60"/>
      <c r="E644" s="60"/>
      <c r="F644" s="60"/>
      <c r="G644" s="60"/>
      <c r="H644" s="60"/>
      <c r="I644" s="60"/>
    </row>
    <row r="645" ht="15.75" customHeight="1">
      <c r="B645" s="60"/>
      <c r="C645" s="60"/>
      <c r="D645" s="60"/>
      <c r="E645" s="60"/>
      <c r="F645" s="60"/>
      <c r="G645" s="60"/>
      <c r="H645" s="60"/>
      <c r="I645" s="60"/>
    </row>
    <row r="646" ht="15.75" customHeight="1">
      <c r="B646" s="60"/>
      <c r="C646" s="60"/>
      <c r="D646" s="60"/>
      <c r="E646" s="60"/>
      <c r="F646" s="60"/>
      <c r="G646" s="60"/>
      <c r="H646" s="60"/>
      <c r="I646" s="60"/>
    </row>
    <row r="647" ht="15.75" customHeight="1">
      <c r="B647" s="60"/>
      <c r="C647" s="60"/>
      <c r="D647" s="60"/>
      <c r="E647" s="60"/>
      <c r="F647" s="60"/>
      <c r="G647" s="60"/>
      <c r="H647" s="60"/>
      <c r="I647" s="60"/>
    </row>
    <row r="648" ht="15.75" customHeight="1">
      <c r="B648" s="60"/>
      <c r="C648" s="60"/>
      <c r="D648" s="60"/>
      <c r="E648" s="60"/>
      <c r="F648" s="60"/>
      <c r="G648" s="60"/>
      <c r="H648" s="60"/>
      <c r="I648" s="60"/>
    </row>
    <row r="649" ht="15.75" customHeight="1">
      <c r="B649" s="60"/>
      <c r="C649" s="60"/>
      <c r="D649" s="60"/>
      <c r="E649" s="60"/>
      <c r="F649" s="60"/>
      <c r="G649" s="60"/>
      <c r="H649" s="60"/>
      <c r="I649" s="60"/>
    </row>
    <row r="650" ht="15.75" customHeight="1">
      <c r="B650" s="60"/>
      <c r="C650" s="60"/>
      <c r="D650" s="60"/>
      <c r="E650" s="60"/>
      <c r="F650" s="60"/>
      <c r="G650" s="60"/>
      <c r="H650" s="60"/>
      <c r="I650" s="60"/>
    </row>
    <row r="651" ht="15.75" customHeight="1">
      <c r="B651" s="60"/>
      <c r="C651" s="60"/>
      <c r="D651" s="60"/>
      <c r="E651" s="60"/>
      <c r="F651" s="60"/>
      <c r="G651" s="60"/>
      <c r="H651" s="60"/>
      <c r="I651" s="60"/>
    </row>
    <row r="652" ht="15.75" customHeight="1">
      <c r="B652" s="60"/>
      <c r="C652" s="60"/>
      <c r="D652" s="60"/>
      <c r="E652" s="60"/>
      <c r="F652" s="60"/>
      <c r="G652" s="60"/>
      <c r="H652" s="60"/>
      <c r="I652" s="60"/>
    </row>
    <row r="653" ht="15.75" customHeight="1">
      <c r="B653" s="60"/>
      <c r="C653" s="60"/>
      <c r="D653" s="60"/>
      <c r="E653" s="60"/>
      <c r="F653" s="60"/>
      <c r="G653" s="60"/>
      <c r="H653" s="60"/>
      <c r="I653" s="60"/>
    </row>
    <row r="654" ht="15.75" customHeight="1">
      <c r="B654" s="60"/>
      <c r="C654" s="60"/>
      <c r="D654" s="60"/>
      <c r="E654" s="60"/>
      <c r="F654" s="60"/>
      <c r="G654" s="60"/>
      <c r="H654" s="60"/>
      <c r="I654" s="60"/>
    </row>
    <row r="655" ht="15.75" customHeight="1">
      <c r="B655" s="60"/>
      <c r="C655" s="60"/>
      <c r="D655" s="60"/>
      <c r="E655" s="60"/>
      <c r="F655" s="60"/>
      <c r="G655" s="60"/>
      <c r="H655" s="60"/>
      <c r="I655" s="60"/>
    </row>
    <row r="656" ht="15.75" customHeight="1">
      <c r="B656" s="60"/>
      <c r="C656" s="60"/>
      <c r="D656" s="60"/>
      <c r="E656" s="60"/>
      <c r="F656" s="60"/>
      <c r="G656" s="60"/>
      <c r="H656" s="60"/>
      <c r="I656" s="60"/>
    </row>
    <row r="657" ht="15.75" customHeight="1">
      <c r="B657" s="60"/>
      <c r="C657" s="60"/>
      <c r="D657" s="60"/>
      <c r="E657" s="60"/>
      <c r="F657" s="60"/>
      <c r="G657" s="60"/>
      <c r="H657" s="60"/>
      <c r="I657" s="60"/>
    </row>
    <row r="658" ht="15.75" customHeight="1">
      <c r="B658" s="60"/>
      <c r="C658" s="60"/>
      <c r="D658" s="60"/>
      <c r="E658" s="60"/>
      <c r="F658" s="60"/>
      <c r="G658" s="60"/>
      <c r="H658" s="60"/>
      <c r="I658" s="60"/>
    </row>
    <row r="659" ht="15.75" customHeight="1">
      <c r="B659" s="60"/>
      <c r="C659" s="60"/>
      <c r="D659" s="60"/>
      <c r="E659" s="60"/>
      <c r="F659" s="60"/>
      <c r="G659" s="60"/>
      <c r="H659" s="60"/>
      <c r="I659" s="60"/>
    </row>
    <row r="660" ht="15.75" customHeight="1">
      <c r="B660" s="60"/>
      <c r="C660" s="60"/>
      <c r="D660" s="60"/>
      <c r="E660" s="60"/>
      <c r="F660" s="60"/>
      <c r="G660" s="60"/>
      <c r="H660" s="60"/>
      <c r="I660" s="60"/>
    </row>
    <row r="661" ht="15.75" customHeight="1">
      <c r="B661" s="60"/>
      <c r="C661" s="60"/>
      <c r="D661" s="60"/>
      <c r="E661" s="60"/>
      <c r="F661" s="60"/>
      <c r="G661" s="60"/>
      <c r="H661" s="60"/>
      <c r="I661" s="60"/>
    </row>
    <row r="662" ht="15.75" customHeight="1">
      <c r="B662" s="60"/>
      <c r="C662" s="60"/>
      <c r="D662" s="60"/>
      <c r="E662" s="60"/>
      <c r="F662" s="60"/>
      <c r="G662" s="60"/>
      <c r="H662" s="60"/>
      <c r="I662" s="60"/>
    </row>
    <row r="663" ht="15.75" customHeight="1">
      <c r="B663" s="60"/>
      <c r="C663" s="60"/>
      <c r="D663" s="60"/>
      <c r="E663" s="60"/>
      <c r="F663" s="60"/>
      <c r="G663" s="60"/>
      <c r="H663" s="60"/>
      <c r="I663" s="60"/>
    </row>
    <row r="664" ht="15.75" customHeight="1">
      <c r="B664" s="60"/>
      <c r="C664" s="60"/>
      <c r="D664" s="60"/>
      <c r="E664" s="60"/>
      <c r="F664" s="60"/>
      <c r="G664" s="60"/>
      <c r="H664" s="60"/>
      <c r="I664" s="60"/>
    </row>
    <row r="665" ht="15.75" customHeight="1">
      <c r="B665" s="60"/>
      <c r="C665" s="60"/>
      <c r="D665" s="60"/>
      <c r="E665" s="60"/>
      <c r="F665" s="60"/>
      <c r="G665" s="60"/>
      <c r="H665" s="60"/>
      <c r="I665" s="60"/>
    </row>
    <row r="666" ht="15.75" customHeight="1">
      <c r="B666" s="60"/>
      <c r="C666" s="60"/>
      <c r="D666" s="60"/>
      <c r="E666" s="60"/>
      <c r="F666" s="60"/>
      <c r="G666" s="60"/>
      <c r="H666" s="60"/>
      <c r="I666" s="60"/>
    </row>
    <row r="667" ht="15.75" customHeight="1">
      <c r="B667" s="60"/>
      <c r="C667" s="60"/>
      <c r="D667" s="60"/>
      <c r="E667" s="60"/>
      <c r="F667" s="60"/>
      <c r="G667" s="60"/>
      <c r="H667" s="60"/>
      <c r="I667" s="60"/>
    </row>
    <row r="668" ht="15.75" customHeight="1">
      <c r="B668" s="60"/>
      <c r="C668" s="60"/>
      <c r="D668" s="60"/>
      <c r="E668" s="60"/>
      <c r="F668" s="60"/>
      <c r="G668" s="60"/>
      <c r="H668" s="60"/>
      <c r="I668" s="60"/>
    </row>
    <row r="669" ht="15.75" customHeight="1">
      <c r="B669" s="60"/>
      <c r="C669" s="60"/>
      <c r="D669" s="60"/>
      <c r="E669" s="60"/>
      <c r="F669" s="60"/>
      <c r="G669" s="60"/>
      <c r="H669" s="60"/>
      <c r="I669" s="60"/>
    </row>
    <row r="670" ht="15.75" customHeight="1">
      <c r="B670" s="60"/>
      <c r="C670" s="60"/>
      <c r="D670" s="60"/>
      <c r="E670" s="60"/>
      <c r="F670" s="60"/>
      <c r="G670" s="60"/>
      <c r="H670" s="60"/>
      <c r="I670" s="60"/>
    </row>
    <row r="671" ht="15.75" customHeight="1">
      <c r="B671" s="60"/>
      <c r="C671" s="60"/>
      <c r="D671" s="60"/>
      <c r="E671" s="60"/>
      <c r="F671" s="60"/>
      <c r="G671" s="60"/>
      <c r="H671" s="60"/>
      <c r="I671" s="60"/>
    </row>
    <row r="672" ht="15.75" customHeight="1">
      <c r="B672" s="60"/>
      <c r="C672" s="60"/>
      <c r="D672" s="60"/>
      <c r="E672" s="60"/>
      <c r="F672" s="60"/>
      <c r="G672" s="60"/>
      <c r="H672" s="60"/>
      <c r="I672" s="60"/>
    </row>
    <row r="673" ht="15.75" customHeight="1">
      <c r="B673" s="60"/>
      <c r="C673" s="60"/>
      <c r="D673" s="60"/>
      <c r="E673" s="60"/>
      <c r="F673" s="60"/>
      <c r="G673" s="60"/>
      <c r="H673" s="60"/>
      <c r="I673" s="60"/>
    </row>
    <row r="674" ht="15.75" customHeight="1">
      <c r="B674" s="60"/>
      <c r="C674" s="60"/>
      <c r="D674" s="60"/>
      <c r="E674" s="60"/>
      <c r="F674" s="60"/>
      <c r="G674" s="60"/>
      <c r="H674" s="60"/>
      <c r="I674" s="60"/>
    </row>
    <row r="675" ht="15.75" customHeight="1">
      <c r="B675" s="60"/>
      <c r="C675" s="60"/>
      <c r="D675" s="60"/>
      <c r="E675" s="60"/>
      <c r="F675" s="60"/>
      <c r="G675" s="60"/>
      <c r="H675" s="60"/>
      <c r="I675" s="60"/>
    </row>
    <row r="676" ht="15.75" customHeight="1">
      <c r="B676" s="60"/>
      <c r="C676" s="60"/>
      <c r="D676" s="60"/>
      <c r="E676" s="60"/>
      <c r="F676" s="60"/>
      <c r="G676" s="60"/>
      <c r="H676" s="60"/>
      <c r="I676" s="60"/>
    </row>
    <row r="677" ht="15.75" customHeight="1">
      <c r="B677" s="60"/>
      <c r="C677" s="60"/>
      <c r="D677" s="60"/>
      <c r="E677" s="60"/>
      <c r="F677" s="60"/>
      <c r="G677" s="60"/>
      <c r="H677" s="60"/>
      <c r="I677" s="60"/>
    </row>
    <row r="678" ht="15.75" customHeight="1">
      <c r="B678" s="60"/>
      <c r="C678" s="60"/>
      <c r="D678" s="60"/>
      <c r="E678" s="60"/>
      <c r="F678" s="60"/>
      <c r="G678" s="60"/>
      <c r="H678" s="60"/>
      <c r="I678" s="60"/>
    </row>
    <row r="679" ht="15.75" customHeight="1">
      <c r="B679" s="60"/>
      <c r="C679" s="60"/>
      <c r="D679" s="60"/>
      <c r="E679" s="60"/>
      <c r="F679" s="60"/>
      <c r="G679" s="60"/>
      <c r="H679" s="60"/>
      <c r="I679" s="60"/>
    </row>
    <row r="680" ht="15.75" customHeight="1">
      <c r="B680" s="60"/>
      <c r="C680" s="60"/>
      <c r="D680" s="60"/>
      <c r="E680" s="60"/>
      <c r="F680" s="60"/>
      <c r="G680" s="60"/>
      <c r="H680" s="60"/>
      <c r="I680" s="60"/>
    </row>
    <row r="681" ht="15.75" customHeight="1">
      <c r="B681" s="60"/>
      <c r="C681" s="60"/>
      <c r="D681" s="60"/>
      <c r="E681" s="60"/>
      <c r="F681" s="60"/>
      <c r="G681" s="60"/>
      <c r="H681" s="60"/>
      <c r="I681" s="60"/>
    </row>
    <row r="682" ht="15.75" customHeight="1">
      <c r="B682" s="60"/>
      <c r="C682" s="60"/>
      <c r="D682" s="60"/>
      <c r="E682" s="60"/>
      <c r="F682" s="60"/>
      <c r="G682" s="60"/>
      <c r="H682" s="60"/>
      <c r="I682" s="60"/>
    </row>
    <row r="683" ht="15.75" customHeight="1">
      <c r="B683" s="60"/>
      <c r="C683" s="60"/>
      <c r="D683" s="60"/>
      <c r="E683" s="60"/>
      <c r="F683" s="60"/>
      <c r="G683" s="60"/>
      <c r="H683" s="60"/>
      <c r="I683" s="60"/>
    </row>
    <row r="684" ht="15.75" customHeight="1">
      <c r="B684" s="60"/>
      <c r="C684" s="60"/>
      <c r="D684" s="60"/>
      <c r="E684" s="60"/>
      <c r="F684" s="60"/>
      <c r="G684" s="60"/>
      <c r="H684" s="60"/>
      <c r="I684" s="60"/>
    </row>
    <row r="685" ht="15.75" customHeight="1">
      <c r="B685" s="60"/>
      <c r="C685" s="60"/>
      <c r="D685" s="60"/>
      <c r="E685" s="60"/>
      <c r="F685" s="60"/>
      <c r="G685" s="60"/>
      <c r="H685" s="60"/>
      <c r="I685" s="60"/>
    </row>
    <row r="686" ht="15.75" customHeight="1">
      <c r="B686" s="60"/>
      <c r="C686" s="60"/>
      <c r="D686" s="60"/>
      <c r="E686" s="60"/>
      <c r="F686" s="60"/>
      <c r="G686" s="60"/>
      <c r="H686" s="60"/>
      <c r="I686" s="60"/>
    </row>
    <row r="687" ht="15.75" customHeight="1">
      <c r="B687" s="60"/>
      <c r="C687" s="60"/>
      <c r="D687" s="60"/>
      <c r="E687" s="60"/>
      <c r="F687" s="60"/>
      <c r="G687" s="60"/>
      <c r="H687" s="60"/>
      <c r="I687" s="60"/>
    </row>
    <row r="688" ht="15.75" customHeight="1">
      <c r="B688" s="60"/>
      <c r="C688" s="60"/>
      <c r="D688" s="60"/>
      <c r="E688" s="60"/>
      <c r="F688" s="60"/>
      <c r="G688" s="60"/>
      <c r="H688" s="60"/>
      <c r="I688" s="60"/>
    </row>
    <row r="689" ht="15.75" customHeight="1">
      <c r="B689" s="60"/>
      <c r="C689" s="60"/>
      <c r="D689" s="60"/>
      <c r="E689" s="60"/>
      <c r="F689" s="60"/>
      <c r="G689" s="60"/>
      <c r="H689" s="60"/>
      <c r="I689" s="60"/>
    </row>
    <row r="690" ht="15.75" customHeight="1">
      <c r="B690" s="60"/>
      <c r="C690" s="60"/>
      <c r="D690" s="60"/>
      <c r="E690" s="60"/>
      <c r="F690" s="60"/>
      <c r="G690" s="60"/>
      <c r="H690" s="60"/>
      <c r="I690" s="60"/>
    </row>
    <row r="691" ht="15.75" customHeight="1">
      <c r="B691" s="60"/>
      <c r="C691" s="60"/>
      <c r="D691" s="60"/>
      <c r="E691" s="60"/>
      <c r="F691" s="60"/>
      <c r="G691" s="60"/>
      <c r="H691" s="60"/>
      <c r="I691" s="60"/>
    </row>
    <row r="692" ht="15.75" customHeight="1">
      <c r="B692" s="60"/>
      <c r="C692" s="60"/>
      <c r="D692" s="60"/>
      <c r="E692" s="60"/>
      <c r="F692" s="60"/>
      <c r="G692" s="60"/>
      <c r="H692" s="60"/>
      <c r="I692" s="60"/>
    </row>
    <row r="693" ht="15.75" customHeight="1">
      <c r="B693" s="60"/>
      <c r="C693" s="60"/>
      <c r="D693" s="60"/>
      <c r="E693" s="60"/>
      <c r="F693" s="60"/>
      <c r="G693" s="60"/>
      <c r="H693" s="60"/>
      <c r="I693" s="60"/>
    </row>
    <row r="694" ht="15.75" customHeight="1">
      <c r="B694" s="60"/>
      <c r="C694" s="60"/>
      <c r="D694" s="60"/>
      <c r="E694" s="60"/>
      <c r="F694" s="60"/>
      <c r="G694" s="60"/>
      <c r="H694" s="60"/>
      <c r="I694" s="60"/>
    </row>
    <row r="695" ht="15.75" customHeight="1">
      <c r="B695" s="60"/>
      <c r="C695" s="60"/>
      <c r="D695" s="60"/>
      <c r="E695" s="60"/>
      <c r="F695" s="60"/>
      <c r="G695" s="60"/>
      <c r="H695" s="60"/>
      <c r="I695" s="60"/>
    </row>
    <row r="696" ht="15.75" customHeight="1">
      <c r="B696" s="60"/>
      <c r="C696" s="60"/>
      <c r="D696" s="60"/>
      <c r="E696" s="60"/>
      <c r="F696" s="60"/>
      <c r="G696" s="60"/>
      <c r="H696" s="60"/>
      <c r="I696" s="60"/>
    </row>
    <row r="697" ht="15.75" customHeight="1">
      <c r="B697" s="60"/>
      <c r="C697" s="60"/>
      <c r="D697" s="60"/>
      <c r="E697" s="60"/>
      <c r="F697" s="60"/>
      <c r="G697" s="60"/>
      <c r="H697" s="60"/>
      <c r="I697" s="60"/>
    </row>
    <row r="698" ht="15.75" customHeight="1">
      <c r="B698" s="60"/>
      <c r="C698" s="60"/>
      <c r="D698" s="60"/>
      <c r="E698" s="60"/>
      <c r="F698" s="60"/>
      <c r="G698" s="60"/>
      <c r="H698" s="60"/>
      <c r="I698" s="60"/>
    </row>
    <row r="699" ht="15.75" customHeight="1">
      <c r="B699" s="60"/>
      <c r="C699" s="60"/>
      <c r="D699" s="60"/>
      <c r="E699" s="60"/>
      <c r="F699" s="60"/>
      <c r="G699" s="60"/>
      <c r="H699" s="60"/>
      <c r="I699" s="60"/>
    </row>
    <row r="700" ht="15.75" customHeight="1">
      <c r="B700" s="60"/>
      <c r="C700" s="60"/>
      <c r="D700" s="60"/>
      <c r="E700" s="60"/>
      <c r="F700" s="60"/>
      <c r="G700" s="60"/>
      <c r="H700" s="60"/>
      <c r="I700" s="60"/>
    </row>
    <row r="701" ht="15.75" customHeight="1">
      <c r="B701" s="60"/>
      <c r="C701" s="60"/>
      <c r="D701" s="60"/>
      <c r="E701" s="60"/>
      <c r="F701" s="60"/>
      <c r="G701" s="60"/>
      <c r="H701" s="60"/>
      <c r="I701" s="60"/>
    </row>
    <row r="702" ht="15.75" customHeight="1">
      <c r="B702" s="60"/>
      <c r="C702" s="60"/>
      <c r="D702" s="60"/>
      <c r="E702" s="60"/>
      <c r="F702" s="60"/>
      <c r="G702" s="60"/>
      <c r="H702" s="60"/>
      <c r="I702" s="60"/>
    </row>
    <row r="703" ht="15.75" customHeight="1">
      <c r="B703" s="60"/>
      <c r="C703" s="60"/>
      <c r="D703" s="60"/>
      <c r="E703" s="60"/>
      <c r="F703" s="60"/>
      <c r="G703" s="60"/>
      <c r="H703" s="60"/>
      <c r="I703" s="60"/>
    </row>
    <row r="704" ht="15.75" customHeight="1">
      <c r="B704" s="60"/>
      <c r="C704" s="60"/>
      <c r="D704" s="60"/>
      <c r="E704" s="60"/>
      <c r="F704" s="60"/>
      <c r="G704" s="60"/>
      <c r="H704" s="60"/>
      <c r="I704" s="60"/>
    </row>
    <row r="705" ht="15.75" customHeight="1">
      <c r="B705" s="60"/>
      <c r="C705" s="60"/>
      <c r="D705" s="60"/>
      <c r="E705" s="60"/>
      <c r="F705" s="60"/>
      <c r="G705" s="60"/>
      <c r="H705" s="60"/>
      <c r="I705" s="60"/>
    </row>
    <row r="706" ht="15.75" customHeight="1">
      <c r="B706" s="60"/>
      <c r="C706" s="60"/>
      <c r="D706" s="60"/>
      <c r="E706" s="60"/>
      <c r="F706" s="60"/>
      <c r="G706" s="60"/>
      <c r="H706" s="60"/>
      <c r="I706" s="60"/>
    </row>
    <row r="707" ht="15.75" customHeight="1">
      <c r="B707" s="60"/>
      <c r="C707" s="60"/>
      <c r="D707" s="60"/>
      <c r="E707" s="60"/>
      <c r="F707" s="60"/>
      <c r="G707" s="60"/>
      <c r="H707" s="60"/>
      <c r="I707" s="60"/>
    </row>
    <row r="708" ht="15.75" customHeight="1">
      <c r="B708" s="60"/>
      <c r="C708" s="60"/>
      <c r="D708" s="60"/>
      <c r="E708" s="60"/>
      <c r="F708" s="60"/>
      <c r="G708" s="60"/>
      <c r="H708" s="60"/>
      <c r="I708" s="60"/>
    </row>
    <row r="709" ht="15.75" customHeight="1">
      <c r="B709" s="60"/>
      <c r="C709" s="60"/>
      <c r="D709" s="60"/>
      <c r="E709" s="60"/>
      <c r="F709" s="60"/>
      <c r="G709" s="60"/>
      <c r="H709" s="60"/>
      <c r="I709" s="60"/>
    </row>
    <row r="710" ht="15.75" customHeight="1">
      <c r="B710" s="60"/>
      <c r="C710" s="60"/>
      <c r="D710" s="60"/>
      <c r="E710" s="60"/>
      <c r="F710" s="60"/>
      <c r="G710" s="60"/>
      <c r="H710" s="60"/>
      <c r="I710" s="60"/>
    </row>
    <row r="711" ht="15.75" customHeight="1">
      <c r="B711" s="60"/>
      <c r="C711" s="60"/>
      <c r="D711" s="60"/>
      <c r="E711" s="60"/>
      <c r="F711" s="60"/>
      <c r="G711" s="60"/>
      <c r="H711" s="60"/>
      <c r="I711" s="60"/>
    </row>
    <row r="712" ht="15.75" customHeight="1">
      <c r="B712" s="60"/>
      <c r="C712" s="60"/>
      <c r="D712" s="60"/>
      <c r="E712" s="60"/>
      <c r="F712" s="60"/>
      <c r="G712" s="60"/>
      <c r="H712" s="60"/>
      <c r="I712" s="60"/>
    </row>
    <row r="713" ht="15.75" customHeight="1">
      <c r="B713" s="60"/>
      <c r="C713" s="60"/>
      <c r="D713" s="60"/>
      <c r="E713" s="60"/>
      <c r="F713" s="60"/>
      <c r="G713" s="60"/>
      <c r="H713" s="60"/>
      <c r="I713" s="60"/>
    </row>
    <row r="714" ht="15.75" customHeight="1">
      <c r="B714" s="60"/>
      <c r="C714" s="60"/>
      <c r="D714" s="60"/>
      <c r="E714" s="60"/>
      <c r="F714" s="60"/>
      <c r="G714" s="60"/>
      <c r="H714" s="60"/>
      <c r="I714" s="60"/>
    </row>
    <row r="715" ht="15.75" customHeight="1">
      <c r="B715" s="60"/>
      <c r="C715" s="60"/>
      <c r="D715" s="60"/>
      <c r="E715" s="60"/>
      <c r="F715" s="60"/>
      <c r="G715" s="60"/>
      <c r="H715" s="60"/>
      <c r="I715" s="60"/>
    </row>
    <row r="716" ht="15.75" customHeight="1">
      <c r="B716" s="60"/>
      <c r="C716" s="60"/>
      <c r="D716" s="60"/>
      <c r="E716" s="60"/>
      <c r="F716" s="60"/>
      <c r="G716" s="60"/>
      <c r="H716" s="60"/>
      <c r="I716" s="60"/>
    </row>
    <row r="717" ht="15.75" customHeight="1">
      <c r="B717" s="60"/>
      <c r="C717" s="60"/>
      <c r="D717" s="60"/>
      <c r="E717" s="60"/>
      <c r="F717" s="60"/>
      <c r="G717" s="60"/>
      <c r="H717" s="60"/>
      <c r="I717" s="60"/>
    </row>
    <row r="718" ht="15.75" customHeight="1">
      <c r="B718" s="60"/>
      <c r="C718" s="60"/>
      <c r="D718" s="60"/>
      <c r="E718" s="60"/>
      <c r="F718" s="60"/>
      <c r="G718" s="60"/>
      <c r="H718" s="60"/>
      <c r="I718" s="60"/>
    </row>
    <row r="719" ht="15.75" customHeight="1">
      <c r="B719" s="60"/>
      <c r="C719" s="60"/>
      <c r="D719" s="60"/>
      <c r="E719" s="60"/>
      <c r="F719" s="60"/>
      <c r="G719" s="60"/>
      <c r="H719" s="60"/>
      <c r="I719" s="60"/>
    </row>
    <row r="720" ht="15.75" customHeight="1">
      <c r="B720" s="60"/>
      <c r="C720" s="60"/>
      <c r="D720" s="60"/>
      <c r="E720" s="60"/>
      <c r="F720" s="60"/>
      <c r="G720" s="60"/>
      <c r="H720" s="60"/>
      <c r="I720" s="60"/>
    </row>
    <row r="721" ht="15.75" customHeight="1">
      <c r="B721" s="60"/>
      <c r="C721" s="60"/>
      <c r="D721" s="60"/>
      <c r="E721" s="60"/>
      <c r="F721" s="60"/>
      <c r="G721" s="60"/>
      <c r="H721" s="60"/>
      <c r="I721" s="60"/>
    </row>
    <row r="722" ht="15.75" customHeight="1">
      <c r="B722" s="60"/>
      <c r="C722" s="60"/>
      <c r="D722" s="60"/>
      <c r="E722" s="60"/>
      <c r="F722" s="60"/>
      <c r="G722" s="60"/>
      <c r="H722" s="60"/>
      <c r="I722" s="60"/>
    </row>
    <row r="723" ht="15.75" customHeight="1">
      <c r="B723" s="60"/>
      <c r="C723" s="60"/>
      <c r="D723" s="60"/>
      <c r="E723" s="60"/>
      <c r="F723" s="60"/>
      <c r="G723" s="60"/>
      <c r="H723" s="60"/>
      <c r="I723" s="60"/>
    </row>
    <row r="724" ht="15.75" customHeight="1">
      <c r="B724" s="60"/>
      <c r="C724" s="60"/>
      <c r="D724" s="60"/>
      <c r="E724" s="60"/>
      <c r="F724" s="60"/>
      <c r="G724" s="60"/>
      <c r="H724" s="60"/>
      <c r="I724" s="60"/>
    </row>
    <row r="725" ht="15.75" customHeight="1">
      <c r="B725" s="60"/>
      <c r="C725" s="60"/>
      <c r="D725" s="60"/>
      <c r="E725" s="60"/>
      <c r="F725" s="60"/>
      <c r="G725" s="60"/>
      <c r="H725" s="60"/>
      <c r="I725" s="60"/>
    </row>
    <row r="726" ht="15.75" customHeight="1">
      <c r="B726" s="60"/>
      <c r="C726" s="60"/>
      <c r="D726" s="60"/>
      <c r="E726" s="60"/>
      <c r="F726" s="60"/>
      <c r="G726" s="60"/>
      <c r="H726" s="60"/>
      <c r="I726" s="60"/>
    </row>
    <row r="727" ht="15.75" customHeight="1">
      <c r="B727" s="60"/>
      <c r="C727" s="60"/>
      <c r="D727" s="60"/>
      <c r="E727" s="60"/>
      <c r="F727" s="60"/>
      <c r="G727" s="60"/>
      <c r="H727" s="60"/>
      <c r="I727" s="60"/>
    </row>
    <row r="728" ht="15.75" customHeight="1">
      <c r="B728" s="60"/>
      <c r="C728" s="60"/>
      <c r="D728" s="60"/>
      <c r="E728" s="60"/>
      <c r="F728" s="60"/>
      <c r="G728" s="60"/>
      <c r="H728" s="60"/>
      <c r="I728" s="60"/>
    </row>
    <row r="729" ht="15.75" customHeight="1">
      <c r="B729" s="60"/>
      <c r="C729" s="60"/>
      <c r="D729" s="60"/>
      <c r="E729" s="60"/>
      <c r="F729" s="60"/>
      <c r="G729" s="60"/>
      <c r="H729" s="60"/>
      <c r="I729" s="60"/>
    </row>
    <row r="730" ht="15.75" customHeight="1">
      <c r="B730" s="60"/>
      <c r="C730" s="60"/>
      <c r="D730" s="60"/>
      <c r="E730" s="60"/>
      <c r="F730" s="60"/>
      <c r="G730" s="60"/>
      <c r="H730" s="60"/>
      <c r="I730" s="60"/>
    </row>
    <row r="731" ht="15.75" customHeight="1">
      <c r="B731" s="60"/>
      <c r="C731" s="60"/>
      <c r="D731" s="60"/>
      <c r="E731" s="60"/>
      <c r="F731" s="60"/>
      <c r="G731" s="60"/>
      <c r="H731" s="60"/>
      <c r="I731" s="60"/>
    </row>
    <row r="732" ht="15.75" customHeight="1">
      <c r="B732" s="60"/>
      <c r="C732" s="60"/>
      <c r="D732" s="60"/>
      <c r="E732" s="60"/>
      <c r="F732" s="60"/>
      <c r="G732" s="60"/>
      <c r="H732" s="60"/>
      <c r="I732" s="60"/>
    </row>
    <row r="733" ht="15.75" customHeight="1">
      <c r="B733" s="60"/>
      <c r="C733" s="60"/>
      <c r="D733" s="60"/>
      <c r="E733" s="60"/>
      <c r="F733" s="60"/>
      <c r="G733" s="60"/>
      <c r="H733" s="60"/>
      <c r="I733" s="60"/>
    </row>
    <row r="734" ht="15.75" customHeight="1">
      <c r="B734" s="60"/>
      <c r="C734" s="60"/>
      <c r="D734" s="60"/>
      <c r="E734" s="60"/>
      <c r="F734" s="60"/>
      <c r="G734" s="60"/>
      <c r="H734" s="60"/>
      <c r="I734" s="60"/>
    </row>
    <row r="735" ht="15.75" customHeight="1">
      <c r="B735" s="60"/>
      <c r="C735" s="60"/>
      <c r="D735" s="60"/>
      <c r="E735" s="60"/>
      <c r="F735" s="60"/>
      <c r="G735" s="60"/>
      <c r="H735" s="60"/>
      <c r="I735" s="60"/>
    </row>
    <row r="736" ht="15.75" customHeight="1">
      <c r="B736" s="60"/>
      <c r="C736" s="60"/>
      <c r="D736" s="60"/>
      <c r="E736" s="60"/>
      <c r="F736" s="60"/>
      <c r="G736" s="60"/>
      <c r="H736" s="60"/>
      <c r="I736" s="60"/>
    </row>
    <row r="737" ht="15.75" customHeight="1">
      <c r="B737" s="60"/>
      <c r="C737" s="60"/>
      <c r="D737" s="60"/>
      <c r="E737" s="60"/>
      <c r="F737" s="60"/>
      <c r="G737" s="60"/>
      <c r="H737" s="60"/>
      <c r="I737" s="60"/>
    </row>
    <row r="738" ht="15.75" customHeight="1">
      <c r="B738" s="60"/>
      <c r="C738" s="60"/>
      <c r="D738" s="60"/>
      <c r="E738" s="60"/>
      <c r="F738" s="60"/>
      <c r="G738" s="60"/>
      <c r="H738" s="60"/>
      <c r="I738" s="60"/>
    </row>
    <row r="739" ht="15.75" customHeight="1">
      <c r="B739" s="60"/>
      <c r="C739" s="60"/>
      <c r="D739" s="60"/>
      <c r="E739" s="60"/>
      <c r="F739" s="60"/>
      <c r="G739" s="60"/>
      <c r="H739" s="60"/>
      <c r="I739" s="60"/>
    </row>
    <row r="740" ht="15.75" customHeight="1">
      <c r="B740" s="60"/>
      <c r="C740" s="60"/>
      <c r="D740" s="60"/>
      <c r="E740" s="60"/>
      <c r="F740" s="60"/>
      <c r="G740" s="60"/>
      <c r="H740" s="60"/>
      <c r="I740" s="60"/>
    </row>
    <row r="741" ht="15.75" customHeight="1">
      <c r="B741" s="60"/>
      <c r="C741" s="60"/>
      <c r="D741" s="60"/>
      <c r="E741" s="60"/>
      <c r="F741" s="60"/>
      <c r="G741" s="60"/>
      <c r="H741" s="60"/>
      <c r="I741" s="60"/>
    </row>
    <row r="742" ht="15.75" customHeight="1">
      <c r="B742" s="60"/>
      <c r="C742" s="60"/>
      <c r="D742" s="60"/>
      <c r="E742" s="60"/>
      <c r="F742" s="60"/>
      <c r="G742" s="60"/>
      <c r="H742" s="60"/>
      <c r="I742" s="60"/>
    </row>
    <row r="743" ht="15.75" customHeight="1">
      <c r="B743" s="60"/>
      <c r="C743" s="60"/>
      <c r="D743" s="60"/>
      <c r="E743" s="60"/>
      <c r="F743" s="60"/>
      <c r="G743" s="60"/>
      <c r="H743" s="60"/>
      <c r="I743" s="60"/>
    </row>
    <row r="744" ht="15.75" customHeight="1">
      <c r="B744" s="60"/>
      <c r="C744" s="60"/>
      <c r="D744" s="60"/>
      <c r="E744" s="60"/>
      <c r="F744" s="60"/>
      <c r="G744" s="60"/>
      <c r="H744" s="60"/>
      <c r="I744" s="60"/>
    </row>
    <row r="745" ht="15.75" customHeight="1">
      <c r="B745" s="60"/>
      <c r="C745" s="60"/>
      <c r="D745" s="60"/>
      <c r="E745" s="60"/>
      <c r="F745" s="60"/>
      <c r="G745" s="60"/>
      <c r="H745" s="60"/>
      <c r="I745" s="60"/>
    </row>
    <row r="746" ht="15.75" customHeight="1">
      <c r="B746" s="60"/>
      <c r="C746" s="60"/>
      <c r="D746" s="60"/>
      <c r="E746" s="60"/>
      <c r="F746" s="60"/>
      <c r="G746" s="60"/>
      <c r="H746" s="60"/>
      <c r="I746" s="60"/>
    </row>
    <row r="747" ht="15.75" customHeight="1">
      <c r="B747" s="60"/>
      <c r="C747" s="60"/>
      <c r="D747" s="60"/>
      <c r="E747" s="60"/>
      <c r="F747" s="60"/>
      <c r="G747" s="60"/>
      <c r="H747" s="60"/>
      <c r="I747" s="60"/>
    </row>
    <row r="748" ht="15.75" customHeight="1">
      <c r="B748" s="60"/>
      <c r="C748" s="60"/>
      <c r="D748" s="60"/>
      <c r="E748" s="60"/>
      <c r="F748" s="60"/>
      <c r="G748" s="60"/>
      <c r="H748" s="60"/>
      <c r="I748" s="60"/>
    </row>
    <row r="749" ht="15.75" customHeight="1">
      <c r="B749" s="60"/>
      <c r="C749" s="60"/>
      <c r="D749" s="60"/>
      <c r="E749" s="60"/>
      <c r="F749" s="60"/>
      <c r="G749" s="60"/>
      <c r="H749" s="60"/>
      <c r="I749" s="60"/>
    </row>
    <row r="750" ht="15.75" customHeight="1">
      <c r="B750" s="60"/>
      <c r="C750" s="60"/>
      <c r="D750" s="60"/>
      <c r="E750" s="60"/>
      <c r="F750" s="60"/>
      <c r="G750" s="60"/>
      <c r="H750" s="60"/>
      <c r="I750" s="60"/>
    </row>
    <row r="751" ht="15.75" customHeight="1">
      <c r="B751" s="60"/>
      <c r="C751" s="60"/>
      <c r="D751" s="60"/>
      <c r="E751" s="60"/>
      <c r="F751" s="60"/>
      <c r="G751" s="60"/>
      <c r="H751" s="60"/>
      <c r="I751" s="60"/>
    </row>
    <row r="752" ht="15.75" customHeight="1">
      <c r="B752" s="60"/>
      <c r="C752" s="60"/>
      <c r="D752" s="60"/>
      <c r="E752" s="60"/>
      <c r="F752" s="60"/>
      <c r="G752" s="60"/>
      <c r="H752" s="60"/>
      <c r="I752" s="60"/>
    </row>
    <row r="753" ht="15.75" customHeight="1">
      <c r="B753" s="60"/>
      <c r="C753" s="60"/>
      <c r="D753" s="60"/>
      <c r="E753" s="60"/>
      <c r="F753" s="60"/>
      <c r="G753" s="60"/>
      <c r="H753" s="60"/>
      <c r="I753" s="60"/>
    </row>
    <row r="754" ht="15.75" customHeight="1">
      <c r="B754" s="60"/>
      <c r="C754" s="60"/>
      <c r="D754" s="60"/>
      <c r="E754" s="60"/>
      <c r="F754" s="60"/>
      <c r="G754" s="60"/>
      <c r="H754" s="60"/>
      <c r="I754" s="60"/>
    </row>
    <row r="755" ht="15.75" customHeight="1">
      <c r="B755" s="60"/>
      <c r="C755" s="60"/>
      <c r="D755" s="60"/>
      <c r="E755" s="60"/>
      <c r="F755" s="60"/>
      <c r="G755" s="60"/>
      <c r="H755" s="60"/>
      <c r="I755" s="60"/>
    </row>
    <row r="756" ht="15.75" customHeight="1">
      <c r="B756" s="60"/>
      <c r="C756" s="60"/>
      <c r="D756" s="60"/>
      <c r="E756" s="60"/>
      <c r="F756" s="60"/>
      <c r="G756" s="60"/>
      <c r="H756" s="60"/>
      <c r="I756" s="60"/>
    </row>
    <row r="757" ht="15.75" customHeight="1">
      <c r="B757" s="60"/>
      <c r="C757" s="60"/>
      <c r="D757" s="60"/>
      <c r="E757" s="60"/>
      <c r="F757" s="60"/>
      <c r="G757" s="60"/>
      <c r="H757" s="60"/>
      <c r="I757" s="60"/>
    </row>
    <row r="758" ht="15.75" customHeight="1">
      <c r="B758" s="60"/>
      <c r="C758" s="60"/>
      <c r="D758" s="60"/>
      <c r="E758" s="60"/>
      <c r="F758" s="60"/>
      <c r="G758" s="60"/>
      <c r="H758" s="60"/>
      <c r="I758" s="60"/>
    </row>
    <row r="759" ht="15.75" customHeight="1">
      <c r="B759" s="60"/>
      <c r="C759" s="60"/>
      <c r="D759" s="60"/>
      <c r="E759" s="60"/>
      <c r="F759" s="60"/>
      <c r="G759" s="60"/>
      <c r="H759" s="60"/>
      <c r="I759" s="60"/>
    </row>
    <row r="760" ht="15.75" customHeight="1">
      <c r="B760" s="60"/>
      <c r="C760" s="60"/>
      <c r="D760" s="60"/>
      <c r="E760" s="60"/>
      <c r="F760" s="60"/>
      <c r="G760" s="60"/>
      <c r="H760" s="60"/>
      <c r="I760" s="60"/>
    </row>
    <row r="761" ht="15.75" customHeight="1">
      <c r="B761" s="60"/>
      <c r="C761" s="60"/>
      <c r="D761" s="60"/>
      <c r="E761" s="60"/>
      <c r="F761" s="60"/>
      <c r="G761" s="60"/>
      <c r="H761" s="60"/>
      <c r="I761" s="60"/>
    </row>
    <row r="762" ht="15.75" customHeight="1">
      <c r="B762" s="60"/>
      <c r="C762" s="60"/>
      <c r="D762" s="60"/>
      <c r="E762" s="60"/>
      <c r="F762" s="60"/>
      <c r="G762" s="60"/>
      <c r="H762" s="60"/>
      <c r="I762" s="60"/>
    </row>
    <row r="763" ht="15.75" customHeight="1">
      <c r="B763" s="60"/>
      <c r="C763" s="60"/>
      <c r="D763" s="60"/>
      <c r="E763" s="60"/>
      <c r="F763" s="60"/>
      <c r="G763" s="60"/>
      <c r="H763" s="60"/>
      <c r="I763" s="60"/>
    </row>
    <row r="764" ht="15.75" customHeight="1">
      <c r="B764" s="60"/>
      <c r="C764" s="60"/>
      <c r="D764" s="60"/>
      <c r="E764" s="60"/>
      <c r="F764" s="60"/>
      <c r="G764" s="60"/>
      <c r="H764" s="60"/>
      <c r="I764" s="60"/>
    </row>
    <row r="765" ht="15.75" customHeight="1">
      <c r="B765" s="60"/>
      <c r="C765" s="60"/>
      <c r="D765" s="60"/>
      <c r="E765" s="60"/>
      <c r="F765" s="60"/>
      <c r="G765" s="60"/>
      <c r="H765" s="60"/>
      <c r="I765" s="60"/>
    </row>
    <row r="766" ht="15.75" customHeight="1">
      <c r="B766" s="60"/>
      <c r="C766" s="60"/>
      <c r="D766" s="60"/>
      <c r="E766" s="60"/>
      <c r="F766" s="60"/>
      <c r="G766" s="60"/>
      <c r="H766" s="60"/>
      <c r="I766" s="60"/>
    </row>
    <row r="767" ht="15.75" customHeight="1">
      <c r="B767" s="60"/>
      <c r="C767" s="60"/>
      <c r="D767" s="60"/>
      <c r="E767" s="60"/>
      <c r="F767" s="60"/>
      <c r="G767" s="60"/>
      <c r="H767" s="60"/>
      <c r="I767" s="60"/>
    </row>
    <row r="768" ht="15.75" customHeight="1">
      <c r="B768" s="60"/>
      <c r="C768" s="60"/>
      <c r="D768" s="60"/>
      <c r="E768" s="60"/>
      <c r="F768" s="60"/>
      <c r="G768" s="60"/>
      <c r="H768" s="60"/>
      <c r="I768" s="60"/>
    </row>
    <row r="769" ht="15.75" customHeight="1">
      <c r="B769" s="60"/>
      <c r="C769" s="60"/>
      <c r="D769" s="60"/>
      <c r="E769" s="60"/>
      <c r="F769" s="60"/>
      <c r="G769" s="60"/>
      <c r="H769" s="60"/>
      <c r="I769" s="60"/>
    </row>
    <row r="770" ht="15.75" customHeight="1">
      <c r="B770" s="60"/>
      <c r="C770" s="60"/>
      <c r="D770" s="60"/>
      <c r="E770" s="60"/>
      <c r="F770" s="60"/>
      <c r="G770" s="60"/>
      <c r="H770" s="60"/>
      <c r="I770" s="60"/>
    </row>
    <row r="771" ht="15.75" customHeight="1">
      <c r="B771" s="60"/>
      <c r="C771" s="60"/>
      <c r="D771" s="60"/>
      <c r="E771" s="60"/>
      <c r="F771" s="60"/>
      <c r="G771" s="60"/>
      <c r="H771" s="60"/>
      <c r="I771" s="60"/>
    </row>
    <row r="772" ht="15.75" customHeight="1">
      <c r="B772" s="60"/>
      <c r="C772" s="60"/>
      <c r="D772" s="60"/>
      <c r="E772" s="60"/>
      <c r="F772" s="60"/>
      <c r="G772" s="60"/>
      <c r="H772" s="60"/>
      <c r="I772" s="60"/>
    </row>
    <row r="773" ht="15.75" customHeight="1">
      <c r="B773" s="60"/>
      <c r="C773" s="60"/>
      <c r="D773" s="60"/>
      <c r="E773" s="60"/>
      <c r="F773" s="60"/>
      <c r="G773" s="60"/>
      <c r="H773" s="60"/>
      <c r="I773" s="60"/>
    </row>
    <row r="774" ht="15.75" customHeight="1">
      <c r="B774" s="60"/>
      <c r="C774" s="60"/>
      <c r="D774" s="60"/>
      <c r="E774" s="60"/>
      <c r="F774" s="60"/>
      <c r="G774" s="60"/>
      <c r="H774" s="60"/>
      <c r="I774" s="60"/>
    </row>
    <row r="775" ht="15.75" customHeight="1">
      <c r="B775" s="60"/>
      <c r="C775" s="60"/>
      <c r="D775" s="60"/>
      <c r="E775" s="60"/>
      <c r="F775" s="60"/>
      <c r="G775" s="60"/>
      <c r="H775" s="60"/>
      <c r="I775" s="60"/>
    </row>
    <row r="776" ht="15.75" customHeight="1">
      <c r="B776" s="60"/>
      <c r="C776" s="60"/>
      <c r="D776" s="60"/>
      <c r="E776" s="60"/>
      <c r="F776" s="60"/>
      <c r="G776" s="60"/>
      <c r="H776" s="60"/>
      <c r="I776" s="60"/>
    </row>
    <row r="777" ht="15.75" customHeight="1">
      <c r="B777" s="60"/>
      <c r="C777" s="60"/>
      <c r="D777" s="60"/>
      <c r="E777" s="60"/>
      <c r="F777" s="60"/>
      <c r="G777" s="60"/>
      <c r="H777" s="60"/>
      <c r="I777" s="60"/>
    </row>
    <row r="778" ht="15.75" customHeight="1">
      <c r="B778" s="60"/>
      <c r="C778" s="60"/>
      <c r="D778" s="60"/>
      <c r="E778" s="60"/>
      <c r="F778" s="60"/>
      <c r="G778" s="60"/>
      <c r="H778" s="60"/>
      <c r="I778" s="60"/>
    </row>
    <row r="779" ht="15.75" customHeight="1">
      <c r="B779" s="60"/>
      <c r="C779" s="60"/>
      <c r="D779" s="60"/>
      <c r="E779" s="60"/>
      <c r="F779" s="60"/>
      <c r="G779" s="60"/>
      <c r="H779" s="60"/>
      <c r="I779" s="60"/>
    </row>
    <row r="780" ht="15.75" customHeight="1">
      <c r="B780" s="60"/>
      <c r="C780" s="60"/>
      <c r="D780" s="60"/>
      <c r="E780" s="60"/>
      <c r="F780" s="60"/>
      <c r="G780" s="60"/>
      <c r="H780" s="60"/>
      <c r="I780" s="60"/>
    </row>
    <row r="781" ht="15.75" customHeight="1">
      <c r="B781" s="60"/>
      <c r="C781" s="60"/>
      <c r="D781" s="60"/>
      <c r="E781" s="60"/>
      <c r="F781" s="60"/>
      <c r="G781" s="60"/>
      <c r="H781" s="60"/>
      <c r="I781" s="60"/>
    </row>
    <row r="782" ht="15.75" customHeight="1">
      <c r="B782" s="60"/>
      <c r="C782" s="60"/>
      <c r="D782" s="60"/>
      <c r="E782" s="60"/>
      <c r="F782" s="60"/>
      <c r="G782" s="60"/>
      <c r="H782" s="60"/>
      <c r="I782" s="60"/>
    </row>
    <row r="783" ht="15.75" customHeight="1">
      <c r="B783" s="60"/>
      <c r="C783" s="60"/>
      <c r="D783" s="60"/>
      <c r="E783" s="60"/>
      <c r="F783" s="60"/>
      <c r="G783" s="60"/>
      <c r="H783" s="60"/>
      <c r="I783" s="60"/>
    </row>
    <row r="784" ht="15.75" customHeight="1">
      <c r="B784" s="60"/>
      <c r="C784" s="60"/>
      <c r="D784" s="60"/>
      <c r="E784" s="60"/>
      <c r="F784" s="60"/>
      <c r="G784" s="60"/>
      <c r="H784" s="60"/>
      <c r="I784" s="60"/>
    </row>
    <row r="785" ht="15.75" customHeight="1">
      <c r="B785" s="60"/>
      <c r="C785" s="60"/>
      <c r="D785" s="60"/>
      <c r="E785" s="60"/>
      <c r="F785" s="60"/>
      <c r="G785" s="60"/>
      <c r="H785" s="60"/>
      <c r="I785" s="60"/>
    </row>
    <row r="786" ht="15.75" customHeight="1">
      <c r="B786" s="60"/>
      <c r="C786" s="60"/>
      <c r="D786" s="60"/>
      <c r="E786" s="60"/>
      <c r="F786" s="60"/>
      <c r="G786" s="60"/>
      <c r="H786" s="60"/>
      <c r="I786" s="60"/>
    </row>
    <row r="787" ht="15.75" customHeight="1">
      <c r="B787" s="60"/>
      <c r="C787" s="60"/>
      <c r="D787" s="60"/>
      <c r="E787" s="60"/>
      <c r="F787" s="60"/>
      <c r="G787" s="60"/>
      <c r="H787" s="60"/>
      <c r="I787" s="60"/>
    </row>
    <row r="788" ht="15.75" customHeight="1">
      <c r="B788" s="60"/>
      <c r="C788" s="60"/>
      <c r="D788" s="60"/>
      <c r="E788" s="60"/>
      <c r="F788" s="60"/>
      <c r="G788" s="60"/>
      <c r="H788" s="60"/>
      <c r="I788" s="60"/>
    </row>
    <row r="789" ht="15.75" customHeight="1">
      <c r="B789" s="60"/>
      <c r="C789" s="60"/>
      <c r="D789" s="60"/>
      <c r="E789" s="60"/>
      <c r="F789" s="60"/>
      <c r="G789" s="60"/>
      <c r="H789" s="60"/>
      <c r="I789" s="60"/>
    </row>
    <row r="790" ht="15.75" customHeight="1">
      <c r="B790" s="60"/>
      <c r="C790" s="60"/>
      <c r="D790" s="60"/>
      <c r="E790" s="60"/>
      <c r="F790" s="60"/>
      <c r="G790" s="60"/>
      <c r="H790" s="60"/>
      <c r="I790" s="60"/>
    </row>
    <row r="791" ht="15.75" customHeight="1">
      <c r="B791" s="60"/>
      <c r="C791" s="60"/>
      <c r="D791" s="60"/>
      <c r="E791" s="60"/>
      <c r="F791" s="60"/>
      <c r="G791" s="60"/>
      <c r="H791" s="60"/>
      <c r="I791" s="60"/>
    </row>
    <row r="792" ht="15.75" customHeight="1">
      <c r="B792" s="60"/>
      <c r="C792" s="60"/>
      <c r="D792" s="60"/>
      <c r="E792" s="60"/>
      <c r="F792" s="60"/>
      <c r="G792" s="60"/>
      <c r="H792" s="60"/>
      <c r="I792" s="60"/>
    </row>
    <row r="793" ht="15.75" customHeight="1">
      <c r="B793" s="60"/>
      <c r="C793" s="60"/>
      <c r="D793" s="60"/>
      <c r="E793" s="60"/>
      <c r="F793" s="60"/>
      <c r="G793" s="60"/>
      <c r="H793" s="60"/>
      <c r="I793" s="60"/>
    </row>
    <row r="794" ht="15.75" customHeight="1">
      <c r="B794" s="60"/>
      <c r="C794" s="60"/>
      <c r="D794" s="60"/>
      <c r="E794" s="60"/>
      <c r="F794" s="60"/>
      <c r="G794" s="60"/>
      <c r="H794" s="60"/>
      <c r="I794" s="60"/>
    </row>
    <row r="795" ht="15.75" customHeight="1">
      <c r="B795" s="60"/>
      <c r="C795" s="60"/>
      <c r="D795" s="60"/>
      <c r="E795" s="60"/>
      <c r="F795" s="60"/>
      <c r="G795" s="60"/>
      <c r="H795" s="60"/>
      <c r="I795" s="60"/>
    </row>
    <row r="796" ht="15.75" customHeight="1">
      <c r="B796" s="60"/>
      <c r="C796" s="60"/>
      <c r="D796" s="60"/>
      <c r="E796" s="60"/>
      <c r="F796" s="60"/>
      <c r="G796" s="60"/>
      <c r="H796" s="60"/>
      <c r="I796" s="60"/>
    </row>
    <row r="797" ht="15.75" customHeight="1">
      <c r="B797" s="60"/>
      <c r="C797" s="60"/>
      <c r="D797" s="60"/>
      <c r="E797" s="60"/>
      <c r="F797" s="60"/>
      <c r="G797" s="60"/>
      <c r="H797" s="60"/>
      <c r="I797" s="60"/>
    </row>
    <row r="798" ht="15.75" customHeight="1">
      <c r="B798" s="60"/>
      <c r="C798" s="60"/>
      <c r="D798" s="60"/>
      <c r="E798" s="60"/>
      <c r="F798" s="60"/>
      <c r="G798" s="60"/>
      <c r="H798" s="60"/>
      <c r="I798" s="60"/>
    </row>
    <row r="799" ht="15.75" customHeight="1">
      <c r="B799" s="60"/>
      <c r="C799" s="60"/>
      <c r="D799" s="60"/>
      <c r="E799" s="60"/>
      <c r="F799" s="60"/>
      <c r="G799" s="60"/>
      <c r="H799" s="60"/>
      <c r="I799" s="60"/>
    </row>
    <row r="800" ht="15.75" customHeight="1">
      <c r="B800" s="60"/>
      <c r="C800" s="60"/>
      <c r="D800" s="60"/>
      <c r="E800" s="60"/>
      <c r="F800" s="60"/>
      <c r="G800" s="60"/>
      <c r="H800" s="60"/>
      <c r="I800" s="60"/>
    </row>
    <row r="801" ht="15.75" customHeight="1">
      <c r="B801" s="60"/>
      <c r="C801" s="60"/>
      <c r="D801" s="60"/>
      <c r="E801" s="60"/>
      <c r="F801" s="60"/>
      <c r="G801" s="60"/>
      <c r="H801" s="60"/>
      <c r="I801" s="60"/>
    </row>
    <row r="802" ht="15.75" customHeight="1">
      <c r="B802" s="60"/>
      <c r="C802" s="60"/>
      <c r="D802" s="60"/>
      <c r="E802" s="60"/>
      <c r="F802" s="60"/>
      <c r="G802" s="60"/>
      <c r="H802" s="60"/>
      <c r="I802" s="60"/>
    </row>
    <row r="803" ht="15.75" customHeight="1">
      <c r="B803" s="60"/>
      <c r="C803" s="60"/>
      <c r="D803" s="60"/>
      <c r="E803" s="60"/>
      <c r="F803" s="60"/>
      <c r="G803" s="60"/>
      <c r="H803" s="60"/>
      <c r="I803" s="60"/>
    </row>
    <row r="804" ht="15.75" customHeight="1">
      <c r="B804" s="60"/>
      <c r="C804" s="60"/>
      <c r="D804" s="60"/>
      <c r="E804" s="60"/>
      <c r="F804" s="60"/>
      <c r="G804" s="60"/>
      <c r="H804" s="60"/>
      <c r="I804" s="60"/>
    </row>
    <row r="805" ht="15.75" customHeight="1">
      <c r="B805" s="60"/>
      <c r="C805" s="60"/>
      <c r="D805" s="60"/>
      <c r="E805" s="60"/>
      <c r="F805" s="60"/>
      <c r="G805" s="60"/>
      <c r="H805" s="60"/>
      <c r="I805" s="60"/>
    </row>
    <row r="806" ht="15.75" customHeight="1">
      <c r="B806" s="60"/>
      <c r="C806" s="60"/>
      <c r="D806" s="60"/>
      <c r="E806" s="60"/>
      <c r="F806" s="60"/>
      <c r="G806" s="60"/>
      <c r="H806" s="60"/>
      <c r="I806" s="60"/>
    </row>
    <row r="807" ht="15.75" customHeight="1">
      <c r="B807" s="60"/>
      <c r="C807" s="60"/>
      <c r="D807" s="60"/>
      <c r="E807" s="60"/>
      <c r="F807" s="60"/>
      <c r="G807" s="60"/>
      <c r="H807" s="60"/>
      <c r="I807" s="60"/>
    </row>
    <row r="808" ht="15.75" customHeight="1">
      <c r="B808" s="60"/>
      <c r="C808" s="60"/>
      <c r="D808" s="60"/>
      <c r="E808" s="60"/>
      <c r="F808" s="60"/>
      <c r="G808" s="60"/>
      <c r="H808" s="60"/>
      <c r="I808" s="60"/>
    </row>
    <row r="809" ht="15.75" customHeight="1">
      <c r="B809" s="60"/>
      <c r="C809" s="60"/>
      <c r="D809" s="60"/>
      <c r="E809" s="60"/>
      <c r="F809" s="60"/>
      <c r="G809" s="60"/>
      <c r="H809" s="60"/>
      <c r="I809" s="60"/>
    </row>
    <row r="810" ht="15.75" customHeight="1">
      <c r="B810" s="60"/>
      <c r="C810" s="60"/>
      <c r="D810" s="60"/>
      <c r="E810" s="60"/>
      <c r="F810" s="60"/>
      <c r="G810" s="60"/>
      <c r="H810" s="60"/>
      <c r="I810" s="60"/>
    </row>
    <row r="811" ht="15.75" customHeight="1">
      <c r="B811" s="60"/>
      <c r="C811" s="60"/>
      <c r="D811" s="60"/>
      <c r="E811" s="60"/>
      <c r="F811" s="60"/>
      <c r="G811" s="60"/>
      <c r="H811" s="60"/>
      <c r="I811" s="60"/>
    </row>
    <row r="812" ht="15.75" customHeight="1">
      <c r="B812" s="60"/>
      <c r="C812" s="60"/>
      <c r="D812" s="60"/>
      <c r="E812" s="60"/>
      <c r="F812" s="60"/>
      <c r="G812" s="60"/>
      <c r="H812" s="60"/>
      <c r="I812" s="60"/>
    </row>
    <row r="813" ht="15.75" customHeight="1">
      <c r="B813" s="60"/>
      <c r="C813" s="60"/>
      <c r="D813" s="60"/>
      <c r="E813" s="60"/>
      <c r="F813" s="60"/>
      <c r="G813" s="60"/>
      <c r="H813" s="60"/>
      <c r="I813" s="60"/>
    </row>
    <row r="814" ht="15.75" customHeight="1">
      <c r="B814" s="60"/>
      <c r="C814" s="60"/>
      <c r="D814" s="60"/>
      <c r="E814" s="60"/>
      <c r="F814" s="60"/>
      <c r="G814" s="60"/>
      <c r="H814" s="60"/>
      <c r="I814" s="60"/>
    </row>
    <row r="815" ht="15.75" customHeight="1">
      <c r="B815" s="60"/>
      <c r="C815" s="60"/>
      <c r="D815" s="60"/>
      <c r="E815" s="60"/>
      <c r="F815" s="60"/>
      <c r="G815" s="60"/>
      <c r="H815" s="60"/>
      <c r="I815" s="60"/>
    </row>
    <row r="816" ht="15.75" customHeight="1">
      <c r="B816" s="60"/>
      <c r="C816" s="60"/>
      <c r="D816" s="60"/>
      <c r="E816" s="60"/>
      <c r="F816" s="60"/>
      <c r="G816" s="60"/>
      <c r="H816" s="60"/>
      <c r="I816" s="60"/>
    </row>
    <row r="817" ht="15.75" customHeight="1">
      <c r="B817" s="60"/>
      <c r="C817" s="60"/>
      <c r="D817" s="60"/>
      <c r="E817" s="60"/>
      <c r="F817" s="60"/>
      <c r="G817" s="60"/>
      <c r="H817" s="60"/>
      <c r="I817" s="60"/>
    </row>
    <row r="818" ht="15.75" customHeight="1">
      <c r="B818" s="60"/>
      <c r="C818" s="60"/>
      <c r="D818" s="60"/>
      <c r="E818" s="60"/>
      <c r="F818" s="60"/>
      <c r="G818" s="60"/>
      <c r="H818" s="60"/>
      <c r="I818" s="60"/>
    </row>
    <row r="819" ht="15.75" customHeight="1">
      <c r="B819" s="60"/>
      <c r="C819" s="60"/>
      <c r="D819" s="60"/>
      <c r="E819" s="60"/>
      <c r="F819" s="60"/>
      <c r="G819" s="60"/>
      <c r="H819" s="60"/>
      <c r="I819" s="60"/>
    </row>
    <row r="820" ht="15.75" customHeight="1">
      <c r="B820" s="60"/>
      <c r="C820" s="60"/>
      <c r="D820" s="60"/>
      <c r="E820" s="60"/>
      <c r="F820" s="60"/>
      <c r="G820" s="60"/>
      <c r="H820" s="60"/>
      <c r="I820" s="60"/>
    </row>
    <row r="821" ht="15.75" customHeight="1">
      <c r="B821" s="60"/>
      <c r="C821" s="60"/>
      <c r="D821" s="60"/>
      <c r="E821" s="60"/>
      <c r="F821" s="60"/>
      <c r="G821" s="60"/>
      <c r="H821" s="60"/>
      <c r="I821" s="60"/>
    </row>
    <row r="822" ht="15.75" customHeight="1">
      <c r="B822" s="60"/>
      <c r="C822" s="60"/>
      <c r="D822" s="60"/>
      <c r="E822" s="60"/>
      <c r="F822" s="60"/>
      <c r="G822" s="60"/>
      <c r="H822" s="60"/>
      <c r="I822" s="60"/>
    </row>
    <row r="823" ht="15.75" customHeight="1">
      <c r="B823" s="60"/>
      <c r="C823" s="60"/>
      <c r="D823" s="60"/>
      <c r="E823" s="60"/>
      <c r="F823" s="60"/>
      <c r="G823" s="60"/>
      <c r="H823" s="60"/>
      <c r="I823" s="60"/>
    </row>
    <row r="824" ht="15.75" customHeight="1">
      <c r="B824" s="60"/>
      <c r="C824" s="60"/>
      <c r="D824" s="60"/>
      <c r="E824" s="60"/>
      <c r="F824" s="60"/>
      <c r="G824" s="60"/>
      <c r="H824" s="60"/>
      <c r="I824" s="60"/>
    </row>
    <row r="825" ht="15.75" customHeight="1">
      <c r="B825" s="60"/>
      <c r="C825" s="60"/>
      <c r="D825" s="60"/>
      <c r="E825" s="60"/>
      <c r="F825" s="60"/>
      <c r="G825" s="60"/>
      <c r="H825" s="60"/>
      <c r="I825" s="60"/>
    </row>
    <row r="826" ht="15.75" customHeight="1">
      <c r="B826" s="60"/>
      <c r="C826" s="60"/>
      <c r="D826" s="60"/>
      <c r="E826" s="60"/>
      <c r="F826" s="60"/>
      <c r="G826" s="60"/>
      <c r="H826" s="60"/>
      <c r="I826" s="60"/>
    </row>
    <row r="827" ht="15.75" customHeight="1">
      <c r="B827" s="60"/>
      <c r="C827" s="60"/>
      <c r="D827" s="60"/>
      <c r="E827" s="60"/>
      <c r="F827" s="60"/>
      <c r="G827" s="60"/>
      <c r="H827" s="60"/>
      <c r="I827" s="60"/>
    </row>
    <row r="828" ht="15.75" customHeight="1">
      <c r="B828" s="60"/>
      <c r="C828" s="60"/>
      <c r="D828" s="60"/>
      <c r="E828" s="60"/>
      <c r="F828" s="60"/>
      <c r="G828" s="60"/>
      <c r="H828" s="60"/>
      <c r="I828" s="60"/>
    </row>
    <row r="829" ht="15.75" customHeight="1">
      <c r="B829" s="60"/>
      <c r="C829" s="60"/>
      <c r="D829" s="60"/>
      <c r="E829" s="60"/>
      <c r="F829" s="60"/>
      <c r="G829" s="60"/>
      <c r="H829" s="60"/>
      <c r="I829" s="60"/>
    </row>
    <row r="830" ht="15.75" customHeight="1">
      <c r="B830" s="60"/>
      <c r="C830" s="60"/>
      <c r="D830" s="60"/>
      <c r="E830" s="60"/>
      <c r="F830" s="60"/>
      <c r="G830" s="60"/>
      <c r="H830" s="60"/>
      <c r="I830" s="60"/>
    </row>
    <row r="831" ht="15.75" customHeight="1">
      <c r="B831" s="60"/>
      <c r="C831" s="60"/>
      <c r="D831" s="60"/>
      <c r="E831" s="60"/>
      <c r="F831" s="60"/>
      <c r="G831" s="60"/>
      <c r="H831" s="60"/>
      <c r="I831" s="60"/>
    </row>
    <row r="832" ht="15.75" customHeight="1">
      <c r="B832" s="60"/>
      <c r="C832" s="60"/>
      <c r="D832" s="60"/>
      <c r="E832" s="60"/>
      <c r="F832" s="60"/>
      <c r="G832" s="60"/>
      <c r="H832" s="60"/>
      <c r="I832" s="60"/>
    </row>
    <row r="833" ht="15.75" customHeight="1">
      <c r="B833" s="60"/>
      <c r="C833" s="60"/>
      <c r="D833" s="60"/>
      <c r="E833" s="60"/>
      <c r="F833" s="60"/>
      <c r="G833" s="60"/>
      <c r="H833" s="60"/>
      <c r="I833" s="60"/>
    </row>
    <row r="834" ht="15.75" customHeight="1">
      <c r="B834" s="60"/>
      <c r="C834" s="60"/>
      <c r="D834" s="60"/>
      <c r="E834" s="60"/>
      <c r="F834" s="60"/>
      <c r="G834" s="60"/>
      <c r="H834" s="60"/>
      <c r="I834" s="60"/>
    </row>
    <row r="835" ht="15.75" customHeight="1">
      <c r="B835" s="60"/>
      <c r="C835" s="60"/>
      <c r="D835" s="60"/>
      <c r="E835" s="60"/>
      <c r="F835" s="60"/>
      <c r="G835" s="60"/>
      <c r="H835" s="60"/>
      <c r="I835" s="60"/>
    </row>
    <row r="836" ht="15.75" customHeight="1">
      <c r="B836" s="60"/>
      <c r="C836" s="60"/>
      <c r="D836" s="60"/>
      <c r="E836" s="60"/>
      <c r="F836" s="60"/>
      <c r="G836" s="60"/>
      <c r="H836" s="60"/>
      <c r="I836" s="60"/>
    </row>
    <row r="837" ht="15.75" customHeight="1">
      <c r="B837" s="60"/>
      <c r="C837" s="60"/>
      <c r="D837" s="60"/>
      <c r="E837" s="60"/>
      <c r="F837" s="60"/>
      <c r="G837" s="60"/>
      <c r="H837" s="60"/>
      <c r="I837" s="60"/>
    </row>
    <row r="838" ht="15.75" customHeight="1">
      <c r="B838" s="60"/>
      <c r="C838" s="60"/>
      <c r="D838" s="60"/>
      <c r="E838" s="60"/>
      <c r="F838" s="60"/>
      <c r="G838" s="60"/>
      <c r="H838" s="60"/>
      <c r="I838" s="60"/>
    </row>
    <row r="839" ht="15.75" customHeight="1">
      <c r="B839" s="60"/>
      <c r="C839" s="60"/>
      <c r="D839" s="60"/>
      <c r="E839" s="60"/>
      <c r="F839" s="60"/>
      <c r="G839" s="60"/>
      <c r="H839" s="60"/>
      <c r="I839" s="60"/>
    </row>
    <row r="840" ht="15.75" customHeight="1">
      <c r="B840" s="60"/>
      <c r="C840" s="60"/>
      <c r="D840" s="60"/>
      <c r="E840" s="60"/>
      <c r="F840" s="60"/>
      <c r="G840" s="60"/>
      <c r="H840" s="60"/>
      <c r="I840" s="60"/>
    </row>
    <row r="841" ht="15.75" customHeight="1">
      <c r="B841" s="60"/>
      <c r="C841" s="60"/>
      <c r="D841" s="60"/>
      <c r="E841" s="60"/>
      <c r="F841" s="60"/>
      <c r="G841" s="60"/>
      <c r="H841" s="60"/>
      <c r="I841" s="60"/>
    </row>
    <row r="842" ht="15.75" customHeight="1">
      <c r="B842" s="60"/>
      <c r="C842" s="60"/>
      <c r="D842" s="60"/>
      <c r="E842" s="60"/>
      <c r="F842" s="60"/>
      <c r="G842" s="60"/>
      <c r="H842" s="60"/>
      <c r="I842" s="60"/>
    </row>
    <row r="843" ht="15.75" customHeight="1">
      <c r="B843" s="60"/>
      <c r="C843" s="60"/>
      <c r="D843" s="60"/>
      <c r="E843" s="60"/>
      <c r="F843" s="60"/>
      <c r="G843" s="60"/>
      <c r="H843" s="60"/>
      <c r="I843" s="60"/>
    </row>
    <row r="844" ht="15.75" customHeight="1">
      <c r="B844" s="60"/>
      <c r="C844" s="60"/>
      <c r="D844" s="60"/>
      <c r="E844" s="60"/>
      <c r="F844" s="60"/>
      <c r="G844" s="60"/>
      <c r="H844" s="60"/>
      <c r="I844" s="60"/>
    </row>
    <row r="845" ht="15.75" customHeight="1">
      <c r="B845" s="60"/>
      <c r="C845" s="60"/>
      <c r="D845" s="60"/>
      <c r="E845" s="60"/>
      <c r="F845" s="60"/>
      <c r="G845" s="60"/>
      <c r="H845" s="60"/>
      <c r="I845" s="60"/>
    </row>
    <row r="846" ht="15.75" customHeight="1">
      <c r="B846" s="60"/>
      <c r="C846" s="60"/>
      <c r="D846" s="60"/>
      <c r="E846" s="60"/>
      <c r="F846" s="60"/>
      <c r="G846" s="60"/>
      <c r="H846" s="60"/>
      <c r="I846" s="60"/>
    </row>
    <row r="847" ht="15.75" customHeight="1">
      <c r="B847" s="60"/>
      <c r="C847" s="60"/>
      <c r="D847" s="60"/>
      <c r="E847" s="60"/>
      <c r="F847" s="60"/>
      <c r="G847" s="60"/>
      <c r="H847" s="60"/>
      <c r="I847" s="60"/>
    </row>
    <row r="848" ht="15.75" customHeight="1">
      <c r="B848" s="60"/>
      <c r="C848" s="60"/>
      <c r="D848" s="60"/>
      <c r="E848" s="60"/>
      <c r="F848" s="60"/>
      <c r="G848" s="60"/>
      <c r="H848" s="60"/>
      <c r="I848" s="60"/>
    </row>
    <row r="849" ht="15.75" customHeight="1">
      <c r="B849" s="60"/>
      <c r="C849" s="60"/>
      <c r="D849" s="60"/>
      <c r="E849" s="60"/>
      <c r="F849" s="60"/>
      <c r="G849" s="60"/>
      <c r="H849" s="60"/>
      <c r="I849" s="60"/>
    </row>
    <row r="850" ht="15.75" customHeight="1">
      <c r="B850" s="60"/>
      <c r="C850" s="60"/>
      <c r="D850" s="60"/>
      <c r="E850" s="60"/>
      <c r="F850" s="60"/>
      <c r="G850" s="60"/>
      <c r="H850" s="60"/>
      <c r="I850" s="60"/>
    </row>
    <row r="851" ht="15.75" customHeight="1">
      <c r="B851" s="60"/>
      <c r="C851" s="60"/>
      <c r="D851" s="60"/>
      <c r="E851" s="60"/>
      <c r="F851" s="60"/>
      <c r="G851" s="60"/>
      <c r="H851" s="60"/>
      <c r="I851" s="60"/>
    </row>
    <row r="852" ht="15.75" customHeight="1">
      <c r="B852" s="60"/>
      <c r="C852" s="60"/>
      <c r="D852" s="60"/>
      <c r="E852" s="60"/>
      <c r="F852" s="60"/>
      <c r="G852" s="60"/>
      <c r="H852" s="60"/>
      <c r="I852" s="60"/>
    </row>
    <row r="853" ht="15.75" customHeight="1">
      <c r="B853" s="60"/>
      <c r="C853" s="60"/>
      <c r="D853" s="60"/>
      <c r="E853" s="60"/>
      <c r="F853" s="60"/>
      <c r="G853" s="60"/>
      <c r="H853" s="60"/>
      <c r="I853" s="60"/>
    </row>
    <row r="854" ht="15.75" customHeight="1">
      <c r="B854" s="60"/>
      <c r="C854" s="60"/>
      <c r="D854" s="60"/>
      <c r="E854" s="60"/>
      <c r="F854" s="60"/>
      <c r="G854" s="60"/>
      <c r="H854" s="60"/>
      <c r="I854" s="60"/>
    </row>
    <row r="855" ht="15.75" customHeight="1">
      <c r="B855" s="60"/>
      <c r="C855" s="60"/>
      <c r="D855" s="60"/>
      <c r="E855" s="60"/>
      <c r="F855" s="60"/>
      <c r="G855" s="60"/>
      <c r="H855" s="60"/>
      <c r="I855" s="60"/>
    </row>
    <row r="856" ht="15.75" customHeight="1">
      <c r="B856" s="60"/>
      <c r="C856" s="60"/>
      <c r="D856" s="60"/>
      <c r="E856" s="60"/>
      <c r="F856" s="60"/>
      <c r="G856" s="60"/>
      <c r="H856" s="60"/>
      <c r="I856" s="60"/>
    </row>
    <row r="857" ht="15.75" customHeight="1">
      <c r="B857" s="60"/>
      <c r="C857" s="60"/>
      <c r="D857" s="60"/>
      <c r="E857" s="60"/>
      <c r="F857" s="60"/>
      <c r="G857" s="60"/>
      <c r="H857" s="60"/>
      <c r="I857" s="60"/>
    </row>
    <row r="858" ht="15.75" customHeight="1">
      <c r="B858" s="60"/>
      <c r="C858" s="60"/>
      <c r="D858" s="60"/>
      <c r="E858" s="60"/>
      <c r="F858" s="60"/>
      <c r="G858" s="60"/>
      <c r="H858" s="60"/>
      <c r="I858" s="60"/>
    </row>
    <row r="859" ht="15.75" customHeight="1">
      <c r="B859" s="60"/>
      <c r="C859" s="60"/>
      <c r="D859" s="60"/>
      <c r="E859" s="60"/>
      <c r="F859" s="60"/>
      <c r="G859" s="60"/>
      <c r="H859" s="60"/>
      <c r="I859" s="60"/>
    </row>
    <row r="860" ht="15.75" customHeight="1">
      <c r="B860" s="60"/>
      <c r="C860" s="60"/>
      <c r="D860" s="60"/>
      <c r="E860" s="60"/>
      <c r="F860" s="60"/>
      <c r="G860" s="60"/>
      <c r="H860" s="60"/>
      <c r="I860" s="60"/>
    </row>
    <row r="861" ht="15.75" customHeight="1">
      <c r="B861" s="60"/>
      <c r="C861" s="60"/>
      <c r="D861" s="60"/>
      <c r="E861" s="60"/>
      <c r="F861" s="60"/>
      <c r="G861" s="60"/>
      <c r="H861" s="60"/>
      <c r="I861" s="60"/>
    </row>
    <row r="862" ht="15.75" customHeight="1">
      <c r="B862" s="60"/>
      <c r="C862" s="60"/>
      <c r="D862" s="60"/>
      <c r="E862" s="60"/>
      <c r="F862" s="60"/>
      <c r="G862" s="60"/>
      <c r="H862" s="60"/>
      <c r="I862" s="60"/>
    </row>
    <row r="863" ht="15.75" customHeight="1">
      <c r="B863" s="60"/>
      <c r="C863" s="60"/>
      <c r="D863" s="60"/>
      <c r="E863" s="60"/>
      <c r="F863" s="60"/>
      <c r="G863" s="60"/>
      <c r="H863" s="60"/>
      <c r="I863" s="60"/>
    </row>
    <row r="864" ht="15.75" customHeight="1">
      <c r="B864" s="60"/>
      <c r="C864" s="60"/>
      <c r="D864" s="60"/>
      <c r="E864" s="60"/>
      <c r="F864" s="60"/>
      <c r="G864" s="60"/>
      <c r="H864" s="60"/>
      <c r="I864" s="60"/>
    </row>
    <row r="865" ht="15.75" customHeight="1">
      <c r="B865" s="60"/>
      <c r="C865" s="60"/>
      <c r="D865" s="60"/>
      <c r="E865" s="60"/>
      <c r="F865" s="60"/>
      <c r="G865" s="60"/>
      <c r="H865" s="60"/>
      <c r="I865" s="60"/>
    </row>
    <row r="866" ht="15.75" customHeight="1">
      <c r="B866" s="60"/>
      <c r="C866" s="60"/>
      <c r="D866" s="60"/>
      <c r="E866" s="60"/>
      <c r="F866" s="60"/>
      <c r="G866" s="60"/>
      <c r="H866" s="60"/>
      <c r="I866" s="60"/>
    </row>
    <row r="867" ht="15.75" customHeight="1">
      <c r="B867" s="60"/>
      <c r="C867" s="60"/>
      <c r="D867" s="60"/>
      <c r="E867" s="60"/>
      <c r="F867" s="60"/>
      <c r="G867" s="60"/>
      <c r="H867" s="60"/>
      <c r="I867" s="60"/>
    </row>
    <row r="868" ht="15.75" customHeight="1">
      <c r="B868" s="60"/>
      <c r="C868" s="60"/>
      <c r="D868" s="60"/>
      <c r="E868" s="60"/>
      <c r="F868" s="60"/>
      <c r="G868" s="60"/>
      <c r="H868" s="60"/>
      <c r="I868" s="60"/>
    </row>
    <row r="869" ht="15.75" customHeight="1">
      <c r="B869" s="60"/>
      <c r="C869" s="60"/>
      <c r="D869" s="60"/>
      <c r="E869" s="60"/>
      <c r="F869" s="60"/>
      <c r="G869" s="60"/>
      <c r="H869" s="60"/>
      <c r="I869" s="60"/>
    </row>
    <row r="870" ht="15.75" customHeight="1">
      <c r="B870" s="60"/>
      <c r="C870" s="60"/>
      <c r="D870" s="60"/>
      <c r="E870" s="60"/>
      <c r="F870" s="60"/>
      <c r="G870" s="60"/>
      <c r="H870" s="60"/>
      <c r="I870" s="60"/>
    </row>
    <row r="871" ht="15.75" customHeight="1">
      <c r="B871" s="60"/>
      <c r="C871" s="60"/>
      <c r="D871" s="60"/>
      <c r="E871" s="60"/>
      <c r="F871" s="60"/>
      <c r="G871" s="60"/>
      <c r="H871" s="60"/>
      <c r="I871" s="60"/>
    </row>
    <row r="872" ht="15.75" customHeight="1">
      <c r="B872" s="60"/>
      <c r="C872" s="60"/>
      <c r="D872" s="60"/>
      <c r="E872" s="60"/>
      <c r="F872" s="60"/>
      <c r="G872" s="60"/>
      <c r="H872" s="60"/>
      <c r="I872" s="60"/>
    </row>
    <row r="873" ht="15.75" customHeight="1">
      <c r="B873" s="60"/>
      <c r="C873" s="60"/>
      <c r="D873" s="60"/>
      <c r="E873" s="60"/>
      <c r="F873" s="60"/>
      <c r="G873" s="60"/>
      <c r="H873" s="60"/>
      <c r="I873" s="60"/>
    </row>
    <row r="874" ht="15.75" customHeight="1">
      <c r="B874" s="60"/>
      <c r="C874" s="60"/>
      <c r="D874" s="60"/>
      <c r="E874" s="60"/>
      <c r="F874" s="60"/>
      <c r="G874" s="60"/>
      <c r="H874" s="60"/>
      <c r="I874" s="60"/>
    </row>
    <row r="875" ht="15.75" customHeight="1">
      <c r="B875" s="60"/>
      <c r="C875" s="60"/>
      <c r="D875" s="60"/>
      <c r="E875" s="60"/>
      <c r="F875" s="60"/>
      <c r="G875" s="60"/>
      <c r="H875" s="60"/>
      <c r="I875" s="60"/>
    </row>
    <row r="876" ht="15.75" customHeight="1">
      <c r="B876" s="60"/>
      <c r="C876" s="60"/>
      <c r="D876" s="60"/>
      <c r="E876" s="60"/>
      <c r="F876" s="60"/>
      <c r="G876" s="60"/>
      <c r="H876" s="60"/>
      <c r="I876" s="60"/>
    </row>
    <row r="877" ht="15.75" customHeight="1">
      <c r="B877" s="60"/>
      <c r="C877" s="60"/>
      <c r="D877" s="60"/>
      <c r="E877" s="60"/>
      <c r="F877" s="60"/>
      <c r="G877" s="60"/>
      <c r="H877" s="60"/>
      <c r="I877" s="60"/>
    </row>
    <row r="878" ht="15.75" customHeight="1">
      <c r="B878" s="60"/>
      <c r="C878" s="60"/>
      <c r="D878" s="60"/>
      <c r="E878" s="60"/>
      <c r="F878" s="60"/>
      <c r="G878" s="60"/>
      <c r="H878" s="60"/>
      <c r="I878" s="60"/>
    </row>
    <row r="879" ht="15.75" customHeight="1">
      <c r="B879" s="60"/>
      <c r="C879" s="60"/>
      <c r="D879" s="60"/>
      <c r="E879" s="60"/>
      <c r="F879" s="60"/>
      <c r="G879" s="60"/>
      <c r="H879" s="60"/>
      <c r="I879" s="60"/>
    </row>
    <row r="880" ht="15.75" customHeight="1">
      <c r="B880" s="60"/>
      <c r="C880" s="60"/>
      <c r="D880" s="60"/>
      <c r="E880" s="60"/>
      <c r="F880" s="60"/>
      <c r="G880" s="60"/>
      <c r="H880" s="60"/>
      <c r="I880" s="60"/>
    </row>
    <row r="881" ht="15.75" customHeight="1">
      <c r="B881" s="60"/>
      <c r="C881" s="60"/>
      <c r="D881" s="60"/>
      <c r="E881" s="60"/>
      <c r="F881" s="60"/>
      <c r="G881" s="60"/>
      <c r="H881" s="60"/>
      <c r="I881" s="60"/>
    </row>
    <row r="882" ht="15.75" customHeight="1">
      <c r="B882" s="60"/>
      <c r="C882" s="60"/>
      <c r="D882" s="60"/>
      <c r="E882" s="60"/>
      <c r="F882" s="60"/>
      <c r="G882" s="60"/>
      <c r="H882" s="60"/>
      <c r="I882" s="60"/>
    </row>
    <row r="883" ht="15.75" customHeight="1">
      <c r="B883" s="60"/>
      <c r="C883" s="60"/>
      <c r="D883" s="60"/>
      <c r="E883" s="60"/>
      <c r="F883" s="60"/>
      <c r="G883" s="60"/>
      <c r="H883" s="60"/>
      <c r="I883" s="60"/>
    </row>
    <row r="884" ht="15.75" customHeight="1">
      <c r="B884" s="60"/>
      <c r="C884" s="60"/>
      <c r="D884" s="60"/>
      <c r="E884" s="60"/>
      <c r="F884" s="60"/>
      <c r="G884" s="60"/>
      <c r="H884" s="60"/>
      <c r="I884" s="60"/>
    </row>
    <row r="885" ht="15.75" customHeight="1">
      <c r="B885" s="60"/>
      <c r="C885" s="60"/>
      <c r="D885" s="60"/>
      <c r="E885" s="60"/>
      <c r="F885" s="60"/>
      <c r="G885" s="60"/>
      <c r="H885" s="60"/>
      <c r="I885" s="60"/>
    </row>
    <row r="886" ht="15.75" customHeight="1">
      <c r="B886" s="60"/>
      <c r="C886" s="60"/>
      <c r="D886" s="60"/>
      <c r="E886" s="60"/>
      <c r="F886" s="60"/>
      <c r="G886" s="60"/>
      <c r="H886" s="60"/>
      <c r="I886" s="60"/>
    </row>
    <row r="887" ht="15.75" customHeight="1">
      <c r="B887" s="60"/>
      <c r="C887" s="60"/>
      <c r="D887" s="60"/>
      <c r="E887" s="60"/>
      <c r="F887" s="60"/>
      <c r="G887" s="60"/>
      <c r="H887" s="60"/>
      <c r="I887" s="60"/>
    </row>
    <row r="888" ht="15.75" customHeight="1">
      <c r="B888" s="60"/>
      <c r="C888" s="60"/>
      <c r="D888" s="60"/>
      <c r="E888" s="60"/>
      <c r="F888" s="60"/>
      <c r="G888" s="60"/>
      <c r="H888" s="60"/>
      <c r="I888" s="60"/>
    </row>
    <row r="889" ht="15.75" customHeight="1">
      <c r="B889" s="60"/>
      <c r="C889" s="60"/>
      <c r="D889" s="60"/>
      <c r="E889" s="60"/>
      <c r="F889" s="60"/>
      <c r="G889" s="60"/>
      <c r="H889" s="60"/>
      <c r="I889" s="60"/>
    </row>
    <row r="890" ht="15.75" customHeight="1">
      <c r="B890" s="60"/>
      <c r="C890" s="60"/>
      <c r="D890" s="60"/>
      <c r="E890" s="60"/>
      <c r="F890" s="60"/>
      <c r="G890" s="60"/>
      <c r="H890" s="60"/>
      <c r="I890" s="60"/>
    </row>
    <row r="891" ht="15.75" customHeight="1">
      <c r="B891" s="60"/>
      <c r="C891" s="60"/>
      <c r="D891" s="60"/>
      <c r="E891" s="60"/>
      <c r="F891" s="60"/>
      <c r="G891" s="60"/>
      <c r="H891" s="60"/>
      <c r="I891" s="60"/>
    </row>
    <row r="892" ht="15.75" customHeight="1">
      <c r="B892" s="60"/>
      <c r="C892" s="60"/>
      <c r="D892" s="60"/>
      <c r="E892" s="60"/>
      <c r="F892" s="60"/>
      <c r="G892" s="60"/>
      <c r="H892" s="60"/>
      <c r="I892" s="60"/>
    </row>
    <row r="893" ht="15.75" customHeight="1">
      <c r="B893" s="60"/>
      <c r="C893" s="60"/>
      <c r="D893" s="60"/>
      <c r="E893" s="60"/>
      <c r="F893" s="60"/>
      <c r="G893" s="60"/>
      <c r="H893" s="60"/>
      <c r="I893" s="60"/>
    </row>
    <row r="894" ht="15.75" customHeight="1">
      <c r="B894" s="60"/>
      <c r="C894" s="60"/>
      <c r="D894" s="60"/>
      <c r="E894" s="60"/>
      <c r="F894" s="60"/>
      <c r="G894" s="60"/>
      <c r="H894" s="60"/>
      <c r="I894" s="60"/>
    </row>
    <row r="895" ht="15.75" customHeight="1">
      <c r="B895" s="60"/>
      <c r="C895" s="60"/>
      <c r="D895" s="60"/>
      <c r="E895" s="60"/>
      <c r="F895" s="60"/>
      <c r="G895" s="60"/>
      <c r="H895" s="60"/>
      <c r="I895" s="60"/>
    </row>
    <row r="896" ht="15.75" customHeight="1">
      <c r="B896" s="60"/>
      <c r="C896" s="60"/>
      <c r="D896" s="60"/>
      <c r="E896" s="60"/>
      <c r="F896" s="60"/>
      <c r="G896" s="60"/>
      <c r="H896" s="60"/>
      <c r="I896" s="60"/>
    </row>
    <row r="897" ht="15.75" customHeight="1">
      <c r="B897" s="60"/>
      <c r="C897" s="60"/>
      <c r="D897" s="60"/>
      <c r="E897" s="60"/>
      <c r="F897" s="60"/>
      <c r="G897" s="60"/>
      <c r="H897" s="60"/>
      <c r="I897" s="60"/>
    </row>
    <row r="898" ht="15.75" customHeight="1">
      <c r="B898" s="60"/>
      <c r="C898" s="60"/>
      <c r="D898" s="60"/>
      <c r="E898" s="60"/>
      <c r="F898" s="60"/>
      <c r="G898" s="60"/>
      <c r="H898" s="60"/>
      <c r="I898" s="60"/>
    </row>
    <row r="899" ht="15.75" customHeight="1">
      <c r="B899" s="60"/>
      <c r="C899" s="60"/>
      <c r="D899" s="60"/>
      <c r="E899" s="60"/>
      <c r="F899" s="60"/>
      <c r="G899" s="60"/>
      <c r="H899" s="60"/>
      <c r="I899" s="60"/>
    </row>
    <row r="900" ht="15.75" customHeight="1">
      <c r="B900" s="60"/>
      <c r="C900" s="60"/>
      <c r="D900" s="60"/>
      <c r="E900" s="60"/>
      <c r="F900" s="60"/>
      <c r="G900" s="60"/>
      <c r="H900" s="60"/>
      <c r="I900" s="60"/>
    </row>
    <row r="901" ht="15.75" customHeight="1">
      <c r="B901" s="60"/>
      <c r="C901" s="60"/>
      <c r="D901" s="60"/>
      <c r="E901" s="60"/>
      <c r="F901" s="60"/>
      <c r="G901" s="60"/>
      <c r="H901" s="60"/>
      <c r="I901" s="60"/>
    </row>
    <row r="902" ht="15.75" customHeight="1">
      <c r="B902" s="60"/>
      <c r="C902" s="60"/>
      <c r="D902" s="60"/>
      <c r="E902" s="60"/>
      <c r="F902" s="60"/>
      <c r="G902" s="60"/>
      <c r="H902" s="60"/>
      <c r="I902" s="60"/>
    </row>
    <row r="903" ht="15.75" customHeight="1">
      <c r="B903" s="60"/>
      <c r="C903" s="60"/>
      <c r="D903" s="60"/>
      <c r="E903" s="60"/>
      <c r="F903" s="60"/>
      <c r="G903" s="60"/>
      <c r="H903" s="60"/>
      <c r="I903" s="60"/>
    </row>
    <row r="904" ht="15.75" customHeight="1">
      <c r="B904" s="60"/>
      <c r="C904" s="60"/>
      <c r="D904" s="60"/>
      <c r="E904" s="60"/>
      <c r="F904" s="60"/>
      <c r="G904" s="60"/>
      <c r="H904" s="60"/>
      <c r="I904" s="60"/>
    </row>
    <row r="905" ht="15.75" customHeight="1">
      <c r="B905" s="60"/>
      <c r="C905" s="60"/>
      <c r="D905" s="60"/>
      <c r="E905" s="60"/>
      <c r="F905" s="60"/>
      <c r="G905" s="60"/>
      <c r="H905" s="60"/>
      <c r="I905" s="60"/>
    </row>
    <row r="906" ht="15.75" customHeight="1">
      <c r="B906" s="60"/>
      <c r="C906" s="60"/>
      <c r="D906" s="60"/>
      <c r="E906" s="60"/>
      <c r="F906" s="60"/>
      <c r="G906" s="60"/>
      <c r="H906" s="60"/>
      <c r="I906" s="60"/>
    </row>
    <row r="907" ht="15.75" customHeight="1">
      <c r="B907" s="60"/>
      <c r="C907" s="60"/>
      <c r="D907" s="60"/>
      <c r="E907" s="60"/>
      <c r="F907" s="60"/>
      <c r="G907" s="60"/>
      <c r="H907" s="60"/>
      <c r="I907" s="60"/>
    </row>
    <row r="908" ht="15.75" customHeight="1">
      <c r="B908" s="60"/>
      <c r="C908" s="60"/>
      <c r="D908" s="60"/>
      <c r="E908" s="60"/>
      <c r="F908" s="60"/>
      <c r="G908" s="60"/>
      <c r="H908" s="60"/>
      <c r="I908" s="60"/>
    </row>
    <row r="909" ht="15.75" customHeight="1">
      <c r="B909" s="60"/>
      <c r="C909" s="60"/>
      <c r="D909" s="60"/>
      <c r="E909" s="60"/>
      <c r="F909" s="60"/>
      <c r="G909" s="60"/>
      <c r="H909" s="60"/>
      <c r="I909" s="60"/>
    </row>
    <row r="910" ht="15.75" customHeight="1">
      <c r="B910" s="60"/>
      <c r="C910" s="60"/>
      <c r="D910" s="60"/>
      <c r="E910" s="60"/>
      <c r="F910" s="60"/>
      <c r="G910" s="60"/>
      <c r="H910" s="60"/>
      <c r="I910" s="60"/>
    </row>
    <row r="911" ht="15.75" customHeight="1">
      <c r="B911" s="60"/>
      <c r="C911" s="60"/>
      <c r="D911" s="60"/>
      <c r="E911" s="60"/>
      <c r="F911" s="60"/>
      <c r="G911" s="60"/>
      <c r="H911" s="60"/>
      <c r="I911" s="60"/>
    </row>
    <row r="912" ht="15.75" customHeight="1">
      <c r="B912" s="60"/>
      <c r="C912" s="60"/>
      <c r="D912" s="60"/>
      <c r="E912" s="60"/>
      <c r="F912" s="60"/>
      <c r="G912" s="60"/>
      <c r="H912" s="60"/>
      <c r="I912" s="60"/>
    </row>
    <row r="913" ht="15.75" customHeight="1">
      <c r="B913" s="60"/>
      <c r="C913" s="60"/>
      <c r="D913" s="60"/>
      <c r="E913" s="60"/>
      <c r="F913" s="60"/>
      <c r="G913" s="60"/>
      <c r="H913" s="60"/>
      <c r="I913" s="60"/>
    </row>
    <row r="914" ht="15.75" customHeight="1">
      <c r="B914" s="60"/>
      <c r="C914" s="60"/>
      <c r="D914" s="60"/>
      <c r="E914" s="60"/>
      <c r="F914" s="60"/>
      <c r="G914" s="60"/>
      <c r="H914" s="60"/>
      <c r="I914" s="60"/>
    </row>
    <row r="915" ht="15.75" customHeight="1">
      <c r="B915" s="60"/>
      <c r="C915" s="60"/>
      <c r="D915" s="60"/>
      <c r="E915" s="60"/>
      <c r="F915" s="60"/>
      <c r="G915" s="60"/>
      <c r="H915" s="60"/>
      <c r="I915" s="60"/>
    </row>
    <row r="916" ht="15.75" customHeight="1">
      <c r="B916" s="60"/>
      <c r="C916" s="60"/>
      <c r="D916" s="60"/>
      <c r="E916" s="60"/>
      <c r="F916" s="60"/>
      <c r="G916" s="60"/>
      <c r="H916" s="60"/>
      <c r="I916" s="60"/>
    </row>
    <row r="917" ht="15.75" customHeight="1">
      <c r="B917" s="60"/>
      <c r="C917" s="60"/>
      <c r="D917" s="60"/>
      <c r="E917" s="60"/>
      <c r="F917" s="60"/>
      <c r="G917" s="60"/>
      <c r="H917" s="60"/>
      <c r="I917" s="60"/>
    </row>
    <row r="918" ht="15.75" customHeight="1">
      <c r="B918" s="60"/>
      <c r="C918" s="60"/>
      <c r="D918" s="60"/>
      <c r="E918" s="60"/>
      <c r="F918" s="60"/>
      <c r="G918" s="60"/>
      <c r="H918" s="60"/>
      <c r="I918" s="60"/>
    </row>
    <row r="919" ht="15.75" customHeight="1">
      <c r="B919" s="60"/>
      <c r="C919" s="60"/>
      <c r="D919" s="60"/>
      <c r="E919" s="60"/>
      <c r="F919" s="60"/>
      <c r="G919" s="60"/>
      <c r="H919" s="60"/>
      <c r="I919" s="60"/>
    </row>
    <row r="920" ht="15.75" customHeight="1">
      <c r="B920" s="60"/>
      <c r="C920" s="60"/>
      <c r="D920" s="60"/>
      <c r="E920" s="60"/>
      <c r="F920" s="60"/>
      <c r="G920" s="60"/>
      <c r="H920" s="60"/>
      <c r="I920" s="60"/>
    </row>
    <row r="921" ht="15.75" customHeight="1">
      <c r="B921" s="60"/>
      <c r="C921" s="60"/>
      <c r="D921" s="60"/>
      <c r="E921" s="60"/>
      <c r="F921" s="60"/>
      <c r="G921" s="60"/>
      <c r="H921" s="60"/>
      <c r="I921" s="60"/>
    </row>
    <row r="922" ht="15.75" customHeight="1">
      <c r="B922" s="60"/>
      <c r="C922" s="60"/>
      <c r="D922" s="60"/>
      <c r="E922" s="60"/>
      <c r="F922" s="60"/>
      <c r="G922" s="60"/>
      <c r="H922" s="60"/>
      <c r="I922" s="60"/>
    </row>
    <row r="923" ht="15.75" customHeight="1">
      <c r="B923" s="60"/>
      <c r="C923" s="60"/>
      <c r="D923" s="60"/>
      <c r="E923" s="60"/>
      <c r="F923" s="60"/>
      <c r="G923" s="60"/>
      <c r="H923" s="60"/>
      <c r="I923" s="60"/>
    </row>
    <row r="924" ht="15.75" customHeight="1">
      <c r="B924" s="60"/>
      <c r="C924" s="60"/>
      <c r="D924" s="60"/>
      <c r="E924" s="60"/>
      <c r="F924" s="60"/>
      <c r="G924" s="60"/>
      <c r="H924" s="60"/>
      <c r="I924" s="60"/>
    </row>
    <row r="925" ht="15.75" customHeight="1">
      <c r="B925" s="60"/>
      <c r="C925" s="60"/>
      <c r="D925" s="60"/>
      <c r="E925" s="60"/>
      <c r="F925" s="60"/>
      <c r="G925" s="60"/>
      <c r="H925" s="60"/>
      <c r="I925" s="60"/>
    </row>
    <row r="926" ht="15.75" customHeight="1">
      <c r="B926" s="60"/>
      <c r="C926" s="60"/>
      <c r="D926" s="60"/>
      <c r="E926" s="60"/>
      <c r="F926" s="60"/>
      <c r="G926" s="60"/>
      <c r="H926" s="60"/>
      <c r="I926" s="60"/>
    </row>
    <row r="927" ht="15.75" customHeight="1">
      <c r="B927" s="60"/>
      <c r="C927" s="60"/>
      <c r="D927" s="60"/>
      <c r="E927" s="60"/>
      <c r="F927" s="60"/>
      <c r="G927" s="60"/>
      <c r="H927" s="60"/>
      <c r="I927" s="60"/>
    </row>
    <row r="928" ht="15.75" customHeight="1">
      <c r="B928" s="60"/>
      <c r="C928" s="60"/>
      <c r="D928" s="60"/>
      <c r="E928" s="60"/>
      <c r="F928" s="60"/>
      <c r="G928" s="60"/>
      <c r="H928" s="60"/>
      <c r="I928" s="60"/>
    </row>
    <row r="929" ht="15.75" customHeight="1">
      <c r="B929" s="60"/>
      <c r="C929" s="60"/>
      <c r="D929" s="60"/>
      <c r="E929" s="60"/>
      <c r="F929" s="60"/>
      <c r="G929" s="60"/>
      <c r="H929" s="60"/>
      <c r="I929" s="60"/>
    </row>
    <row r="930" ht="15.75" customHeight="1">
      <c r="B930" s="60"/>
      <c r="C930" s="60"/>
      <c r="D930" s="60"/>
      <c r="E930" s="60"/>
      <c r="F930" s="60"/>
      <c r="G930" s="60"/>
      <c r="H930" s="60"/>
      <c r="I930" s="60"/>
    </row>
    <row r="931" ht="15.75" customHeight="1">
      <c r="B931" s="60"/>
      <c r="C931" s="60"/>
      <c r="D931" s="60"/>
      <c r="E931" s="60"/>
      <c r="F931" s="60"/>
      <c r="G931" s="60"/>
      <c r="H931" s="60"/>
      <c r="I931" s="60"/>
    </row>
    <row r="932" ht="15.75" customHeight="1">
      <c r="B932" s="60"/>
      <c r="C932" s="60"/>
      <c r="D932" s="60"/>
      <c r="E932" s="60"/>
      <c r="F932" s="60"/>
      <c r="G932" s="60"/>
      <c r="H932" s="60"/>
      <c r="I932" s="60"/>
    </row>
    <row r="933" ht="15.75" customHeight="1">
      <c r="B933" s="60"/>
      <c r="C933" s="60"/>
      <c r="D933" s="60"/>
      <c r="E933" s="60"/>
      <c r="F933" s="60"/>
      <c r="G933" s="60"/>
      <c r="H933" s="60"/>
      <c r="I933" s="60"/>
    </row>
    <row r="934" ht="15.75" customHeight="1">
      <c r="B934" s="60"/>
      <c r="C934" s="60"/>
      <c r="D934" s="60"/>
      <c r="E934" s="60"/>
      <c r="F934" s="60"/>
      <c r="G934" s="60"/>
      <c r="H934" s="60"/>
      <c r="I934" s="60"/>
    </row>
    <row r="935" ht="15.75" customHeight="1">
      <c r="B935" s="60"/>
      <c r="C935" s="60"/>
      <c r="D935" s="60"/>
      <c r="E935" s="60"/>
      <c r="F935" s="60"/>
      <c r="G935" s="60"/>
      <c r="H935" s="60"/>
      <c r="I935" s="60"/>
    </row>
    <row r="936" ht="15.75" customHeight="1">
      <c r="B936" s="60"/>
      <c r="C936" s="60"/>
      <c r="D936" s="60"/>
      <c r="E936" s="60"/>
      <c r="F936" s="60"/>
      <c r="G936" s="60"/>
      <c r="H936" s="60"/>
      <c r="I936" s="60"/>
    </row>
    <row r="937" ht="15.75" customHeight="1">
      <c r="B937" s="60"/>
      <c r="C937" s="60"/>
      <c r="D937" s="60"/>
      <c r="E937" s="60"/>
      <c r="F937" s="60"/>
      <c r="G937" s="60"/>
      <c r="H937" s="60"/>
      <c r="I937" s="60"/>
    </row>
    <row r="938" ht="15.75" customHeight="1">
      <c r="B938" s="60"/>
      <c r="C938" s="60"/>
      <c r="D938" s="60"/>
      <c r="E938" s="60"/>
      <c r="F938" s="60"/>
      <c r="G938" s="60"/>
      <c r="H938" s="60"/>
      <c r="I938" s="60"/>
    </row>
    <row r="939" ht="15.75" customHeight="1">
      <c r="B939" s="60"/>
      <c r="C939" s="60"/>
      <c r="D939" s="60"/>
      <c r="E939" s="60"/>
      <c r="F939" s="60"/>
      <c r="G939" s="60"/>
      <c r="H939" s="60"/>
      <c r="I939" s="60"/>
    </row>
    <row r="940" ht="15.75" customHeight="1">
      <c r="B940" s="60"/>
      <c r="C940" s="60"/>
      <c r="D940" s="60"/>
      <c r="E940" s="60"/>
      <c r="F940" s="60"/>
      <c r="G940" s="60"/>
      <c r="H940" s="60"/>
      <c r="I940" s="60"/>
    </row>
    <row r="941" ht="15.75" customHeight="1">
      <c r="B941" s="60"/>
      <c r="C941" s="60"/>
      <c r="D941" s="60"/>
      <c r="E941" s="60"/>
      <c r="F941" s="60"/>
      <c r="G941" s="60"/>
      <c r="H941" s="60"/>
      <c r="I941" s="60"/>
    </row>
    <row r="942" ht="15.75" customHeight="1">
      <c r="B942" s="60"/>
      <c r="C942" s="60"/>
      <c r="D942" s="60"/>
      <c r="E942" s="60"/>
      <c r="F942" s="60"/>
      <c r="G942" s="60"/>
      <c r="H942" s="60"/>
      <c r="I942" s="60"/>
    </row>
    <row r="943" ht="15.75" customHeight="1">
      <c r="B943" s="60"/>
      <c r="C943" s="60"/>
      <c r="D943" s="60"/>
      <c r="E943" s="60"/>
      <c r="F943" s="60"/>
      <c r="G943" s="60"/>
      <c r="H943" s="60"/>
      <c r="I943" s="60"/>
    </row>
    <row r="944" ht="15.75" customHeight="1">
      <c r="B944" s="60"/>
      <c r="C944" s="60"/>
      <c r="D944" s="60"/>
      <c r="E944" s="60"/>
      <c r="F944" s="60"/>
      <c r="G944" s="60"/>
      <c r="H944" s="60"/>
      <c r="I944" s="60"/>
    </row>
    <row r="945" ht="15.75" customHeight="1">
      <c r="B945" s="60"/>
      <c r="C945" s="60"/>
      <c r="D945" s="60"/>
      <c r="E945" s="60"/>
      <c r="F945" s="60"/>
      <c r="G945" s="60"/>
      <c r="H945" s="60"/>
      <c r="I945" s="60"/>
    </row>
    <row r="946" ht="15.75" customHeight="1">
      <c r="B946" s="60"/>
      <c r="C946" s="60"/>
      <c r="D946" s="60"/>
      <c r="E946" s="60"/>
      <c r="F946" s="60"/>
      <c r="G946" s="60"/>
      <c r="H946" s="60"/>
      <c r="I946" s="60"/>
    </row>
    <row r="947" ht="15.75" customHeight="1">
      <c r="B947" s="60"/>
      <c r="C947" s="60"/>
      <c r="D947" s="60"/>
      <c r="E947" s="60"/>
      <c r="F947" s="60"/>
      <c r="G947" s="60"/>
      <c r="H947" s="60"/>
      <c r="I947" s="60"/>
    </row>
    <row r="948" ht="15.75" customHeight="1">
      <c r="B948" s="60"/>
      <c r="C948" s="60"/>
      <c r="D948" s="60"/>
      <c r="E948" s="60"/>
      <c r="F948" s="60"/>
      <c r="G948" s="60"/>
      <c r="H948" s="60"/>
      <c r="I948" s="60"/>
    </row>
    <row r="949" ht="15.75" customHeight="1">
      <c r="B949" s="60"/>
      <c r="C949" s="60"/>
      <c r="D949" s="60"/>
      <c r="E949" s="60"/>
      <c r="F949" s="60"/>
      <c r="G949" s="60"/>
      <c r="H949" s="60"/>
      <c r="I949" s="60"/>
    </row>
    <row r="950" ht="15.75" customHeight="1">
      <c r="B950" s="60"/>
      <c r="C950" s="60"/>
      <c r="D950" s="60"/>
      <c r="E950" s="60"/>
      <c r="F950" s="60"/>
      <c r="G950" s="60"/>
      <c r="H950" s="60"/>
      <c r="I950" s="60"/>
    </row>
    <row r="951" ht="15.75" customHeight="1">
      <c r="B951" s="60"/>
      <c r="C951" s="60"/>
      <c r="D951" s="60"/>
      <c r="E951" s="60"/>
      <c r="F951" s="60"/>
      <c r="G951" s="60"/>
      <c r="H951" s="60"/>
      <c r="I951" s="60"/>
    </row>
    <row r="952" ht="15.75" customHeight="1">
      <c r="B952" s="60"/>
      <c r="C952" s="60"/>
      <c r="D952" s="60"/>
      <c r="E952" s="60"/>
      <c r="F952" s="60"/>
      <c r="G952" s="60"/>
      <c r="H952" s="60"/>
      <c r="I952" s="60"/>
    </row>
    <row r="953" ht="15.75" customHeight="1">
      <c r="B953" s="60"/>
      <c r="C953" s="60"/>
      <c r="D953" s="60"/>
      <c r="E953" s="60"/>
      <c r="F953" s="60"/>
      <c r="G953" s="60"/>
      <c r="H953" s="60"/>
      <c r="I953" s="60"/>
    </row>
    <row r="954" ht="15.75" customHeight="1">
      <c r="B954" s="60"/>
      <c r="C954" s="60"/>
      <c r="D954" s="60"/>
      <c r="E954" s="60"/>
      <c r="F954" s="60"/>
      <c r="G954" s="60"/>
      <c r="H954" s="60"/>
      <c r="I954" s="60"/>
    </row>
    <row r="955" ht="15.75" customHeight="1">
      <c r="B955" s="60"/>
      <c r="C955" s="60"/>
      <c r="D955" s="60"/>
      <c r="E955" s="60"/>
      <c r="F955" s="60"/>
      <c r="G955" s="60"/>
      <c r="H955" s="60"/>
      <c r="I955" s="60"/>
    </row>
    <row r="956" ht="15.75" customHeight="1">
      <c r="B956" s="60"/>
      <c r="C956" s="60"/>
      <c r="D956" s="60"/>
      <c r="E956" s="60"/>
      <c r="F956" s="60"/>
      <c r="G956" s="60"/>
      <c r="H956" s="60"/>
      <c r="I956" s="60"/>
    </row>
    <row r="957" ht="15.75" customHeight="1">
      <c r="B957" s="60"/>
      <c r="C957" s="60"/>
      <c r="D957" s="60"/>
      <c r="E957" s="60"/>
      <c r="F957" s="60"/>
      <c r="G957" s="60"/>
      <c r="H957" s="60"/>
      <c r="I957" s="60"/>
    </row>
    <row r="958" ht="15.75" customHeight="1">
      <c r="B958" s="60"/>
      <c r="C958" s="60"/>
      <c r="D958" s="60"/>
      <c r="E958" s="60"/>
      <c r="F958" s="60"/>
      <c r="G958" s="60"/>
      <c r="H958" s="60"/>
      <c r="I958" s="60"/>
    </row>
    <row r="959" ht="15.75" customHeight="1">
      <c r="B959" s="60"/>
      <c r="C959" s="60"/>
      <c r="D959" s="60"/>
      <c r="E959" s="60"/>
      <c r="F959" s="60"/>
      <c r="G959" s="60"/>
      <c r="H959" s="60"/>
      <c r="I959" s="60"/>
    </row>
    <row r="960" ht="15.75" customHeight="1">
      <c r="B960" s="60"/>
      <c r="C960" s="60"/>
      <c r="D960" s="60"/>
      <c r="E960" s="60"/>
      <c r="F960" s="60"/>
      <c r="G960" s="60"/>
      <c r="H960" s="60"/>
      <c r="I960" s="60"/>
    </row>
    <row r="961" ht="15.75" customHeight="1">
      <c r="B961" s="60"/>
      <c r="C961" s="60"/>
      <c r="D961" s="60"/>
      <c r="E961" s="60"/>
      <c r="F961" s="60"/>
      <c r="G961" s="60"/>
      <c r="H961" s="60"/>
      <c r="I961" s="60"/>
    </row>
    <row r="962" ht="15.75" customHeight="1">
      <c r="B962" s="60"/>
      <c r="C962" s="60"/>
      <c r="D962" s="60"/>
      <c r="E962" s="60"/>
      <c r="F962" s="60"/>
      <c r="G962" s="60"/>
      <c r="H962" s="60"/>
      <c r="I962" s="60"/>
    </row>
    <row r="963" ht="15.75" customHeight="1">
      <c r="B963" s="60"/>
      <c r="C963" s="60"/>
      <c r="D963" s="60"/>
      <c r="E963" s="60"/>
      <c r="F963" s="60"/>
      <c r="G963" s="60"/>
      <c r="H963" s="60"/>
      <c r="I963" s="60"/>
    </row>
    <row r="964" ht="15.75" customHeight="1">
      <c r="B964" s="60"/>
      <c r="C964" s="60"/>
      <c r="D964" s="60"/>
      <c r="E964" s="60"/>
      <c r="F964" s="60"/>
      <c r="G964" s="60"/>
      <c r="H964" s="60"/>
      <c r="I964" s="60"/>
    </row>
    <row r="965" ht="15.75" customHeight="1">
      <c r="B965" s="60"/>
      <c r="C965" s="60"/>
      <c r="D965" s="60"/>
      <c r="E965" s="60"/>
      <c r="F965" s="60"/>
      <c r="G965" s="60"/>
      <c r="H965" s="60"/>
      <c r="I965" s="60"/>
    </row>
    <row r="966" ht="15.75" customHeight="1">
      <c r="B966" s="60"/>
      <c r="C966" s="60"/>
      <c r="D966" s="60"/>
      <c r="E966" s="60"/>
      <c r="F966" s="60"/>
      <c r="G966" s="60"/>
      <c r="H966" s="60"/>
      <c r="I966" s="60"/>
    </row>
    <row r="967" ht="15.75" customHeight="1">
      <c r="B967" s="60"/>
      <c r="C967" s="60"/>
      <c r="D967" s="60"/>
      <c r="E967" s="60"/>
      <c r="F967" s="60"/>
      <c r="G967" s="60"/>
      <c r="H967" s="60"/>
      <c r="I967" s="60"/>
    </row>
    <row r="968" ht="15.75" customHeight="1">
      <c r="B968" s="60"/>
      <c r="C968" s="60"/>
      <c r="D968" s="60"/>
      <c r="E968" s="60"/>
      <c r="F968" s="60"/>
      <c r="G968" s="60"/>
      <c r="H968" s="60"/>
      <c r="I968" s="60"/>
    </row>
    <row r="969" ht="15.75" customHeight="1">
      <c r="B969" s="60"/>
      <c r="C969" s="60"/>
      <c r="D969" s="60"/>
      <c r="E969" s="60"/>
      <c r="F969" s="60"/>
      <c r="G969" s="60"/>
      <c r="H969" s="60"/>
      <c r="I969" s="60"/>
    </row>
    <row r="970" ht="15.75" customHeight="1">
      <c r="B970" s="60"/>
      <c r="C970" s="60"/>
      <c r="D970" s="60"/>
      <c r="E970" s="60"/>
      <c r="F970" s="60"/>
      <c r="G970" s="60"/>
      <c r="H970" s="60"/>
      <c r="I970" s="60"/>
    </row>
    <row r="971" ht="15.75" customHeight="1">
      <c r="B971" s="60"/>
      <c r="C971" s="60"/>
      <c r="D971" s="60"/>
      <c r="E971" s="60"/>
      <c r="F971" s="60"/>
      <c r="G971" s="60"/>
      <c r="H971" s="60"/>
      <c r="I971" s="60"/>
    </row>
    <row r="972" ht="15.75" customHeight="1">
      <c r="B972" s="60"/>
      <c r="C972" s="60"/>
      <c r="D972" s="60"/>
      <c r="E972" s="60"/>
      <c r="F972" s="60"/>
      <c r="G972" s="60"/>
      <c r="H972" s="60"/>
      <c r="I972" s="60"/>
    </row>
    <row r="973" ht="15.75" customHeight="1">
      <c r="B973" s="60"/>
      <c r="C973" s="60"/>
      <c r="D973" s="60"/>
      <c r="E973" s="60"/>
      <c r="F973" s="60"/>
      <c r="G973" s="60"/>
      <c r="H973" s="60"/>
      <c r="I973" s="60"/>
    </row>
    <row r="974" ht="15.75" customHeight="1">
      <c r="B974" s="60"/>
      <c r="C974" s="60"/>
      <c r="D974" s="60"/>
      <c r="E974" s="60"/>
      <c r="F974" s="60"/>
      <c r="G974" s="60"/>
      <c r="H974" s="60"/>
      <c r="I974" s="60"/>
    </row>
    <row r="975" ht="15.75" customHeight="1">
      <c r="B975" s="60"/>
      <c r="C975" s="60"/>
      <c r="D975" s="60"/>
      <c r="E975" s="60"/>
      <c r="F975" s="60"/>
      <c r="G975" s="60"/>
      <c r="H975" s="60"/>
      <c r="I975" s="60"/>
    </row>
    <row r="976" ht="15.75" customHeight="1">
      <c r="B976" s="60"/>
      <c r="C976" s="60"/>
      <c r="D976" s="60"/>
      <c r="E976" s="60"/>
      <c r="F976" s="60"/>
      <c r="G976" s="60"/>
      <c r="H976" s="60"/>
      <c r="I976" s="60"/>
    </row>
    <row r="977" ht="15.75" customHeight="1">
      <c r="B977" s="60"/>
      <c r="C977" s="60"/>
      <c r="D977" s="60"/>
      <c r="E977" s="60"/>
      <c r="F977" s="60"/>
      <c r="G977" s="60"/>
      <c r="H977" s="60"/>
      <c r="I977" s="60"/>
    </row>
    <row r="978" ht="15.75" customHeight="1">
      <c r="B978" s="60"/>
      <c r="C978" s="60"/>
      <c r="D978" s="60"/>
      <c r="E978" s="60"/>
      <c r="F978" s="60"/>
      <c r="G978" s="60"/>
      <c r="H978" s="60"/>
      <c r="I978" s="60"/>
    </row>
    <row r="979" ht="15.75" customHeight="1">
      <c r="B979" s="60"/>
      <c r="C979" s="60"/>
      <c r="D979" s="60"/>
      <c r="E979" s="60"/>
      <c r="F979" s="60"/>
      <c r="G979" s="60"/>
      <c r="H979" s="60"/>
      <c r="I979" s="60"/>
    </row>
    <row r="980" ht="15.75" customHeight="1">
      <c r="B980" s="60"/>
      <c r="C980" s="60"/>
      <c r="D980" s="60"/>
      <c r="E980" s="60"/>
      <c r="F980" s="60"/>
      <c r="G980" s="60"/>
      <c r="H980" s="60"/>
      <c r="I980" s="60"/>
    </row>
    <row r="981" ht="15.75" customHeight="1">
      <c r="B981" s="60"/>
      <c r="C981" s="60"/>
      <c r="D981" s="60"/>
      <c r="E981" s="60"/>
      <c r="F981" s="60"/>
      <c r="G981" s="60"/>
      <c r="H981" s="60"/>
      <c r="I981" s="60"/>
    </row>
    <row r="982" ht="15.75" customHeight="1">
      <c r="B982" s="60"/>
      <c r="C982" s="60"/>
      <c r="D982" s="60"/>
      <c r="E982" s="60"/>
      <c r="F982" s="60"/>
      <c r="G982" s="60"/>
      <c r="H982" s="60"/>
      <c r="I982" s="60"/>
    </row>
    <row r="983" ht="15.75" customHeight="1">
      <c r="B983" s="60"/>
      <c r="C983" s="60"/>
      <c r="D983" s="60"/>
      <c r="E983" s="60"/>
      <c r="F983" s="60"/>
      <c r="G983" s="60"/>
      <c r="H983" s="60"/>
      <c r="I983" s="60"/>
    </row>
    <row r="984" ht="15.75" customHeight="1">
      <c r="B984" s="60"/>
      <c r="C984" s="60"/>
      <c r="D984" s="60"/>
      <c r="E984" s="60"/>
      <c r="F984" s="60"/>
      <c r="G984" s="60"/>
      <c r="H984" s="60"/>
      <c r="I984" s="60"/>
    </row>
    <row r="985" ht="15.75" customHeight="1">
      <c r="B985" s="60"/>
      <c r="C985" s="60"/>
      <c r="D985" s="60"/>
      <c r="E985" s="60"/>
      <c r="F985" s="60"/>
      <c r="G985" s="60"/>
      <c r="H985" s="60"/>
      <c r="I985" s="60"/>
    </row>
    <row r="986" ht="15.75" customHeight="1">
      <c r="B986" s="60"/>
      <c r="C986" s="60"/>
      <c r="D986" s="60"/>
      <c r="E986" s="60"/>
      <c r="F986" s="60"/>
      <c r="G986" s="60"/>
      <c r="H986" s="60"/>
      <c r="I986" s="60"/>
    </row>
    <row r="987" ht="15.75" customHeight="1">
      <c r="B987" s="60"/>
      <c r="C987" s="60"/>
      <c r="D987" s="60"/>
      <c r="E987" s="60"/>
      <c r="F987" s="60"/>
      <c r="G987" s="60"/>
      <c r="H987" s="60"/>
      <c r="I987" s="60"/>
    </row>
    <row r="988" ht="15.75" customHeight="1">
      <c r="B988" s="60"/>
      <c r="C988" s="60"/>
      <c r="D988" s="60"/>
      <c r="E988" s="60"/>
      <c r="F988" s="60"/>
      <c r="G988" s="60"/>
      <c r="H988" s="60"/>
      <c r="I988" s="60"/>
    </row>
    <row r="989" ht="15.75" customHeight="1">
      <c r="B989" s="60"/>
      <c r="C989" s="60"/>
      <c r="D989" s="60"/>
      <c r="E989" s="60"/>
      <c r="F989" s="60"/>
      <c r="G989" s="60"/>
      <c r="H989" s="60"/>
      <c r="I989" s="60"/>
    </row>
    <row r="990" ht="15.75" customHeight="1">
      <c r="B990" s="60"/>
      <c r="C990" s="60"/>
      <c r="D990" s="60"/>
      <c r="E990" s="60"/>
      <c r="F990" s="60"/>
      <c r="G990" s="60"/>
      <c r="H990" s="60"/>
      <c r="I990" s="60"/>
    </row>
    <row r="991" ht="15.75" customHeight="1">
      <c r="B991" s="60"/>
      <c r="C991" s="60"/>
      <c r="D991" s="60"/>
      <c r="E991" s="60"/>
      <c r="F991" s="60"/>
      <c r="G991" s="60"/>
      <c r="H991" s="60"/>
      <c r="I991" s="60"/>
    </row>
    <row r="992" ht="15.75" customHeight="1">
      <c r="B992" s="60"/>
      <c r="C992" s="60"/>
      <c r="D992" s="60"/>
      <c r="E992" s="60"/>
      <c r="F992" s="60"/>
      <c r="G992" s="60"/>
      <c r="H992" s="60"/>
      <c r="I992" s="60"/>
    </row>
    <row r="993" ht="15.75" customHeight="1">
      <c r="B993" s="60"/>
      <c r="C993" s="60"/>
      <c r="D993" s="60"/>
      <c r="E993" s="60"/>
      <c r="F993" s="60"/>
      <c r="G993" s="60"/>
      <c r="H993" s="60"/>
      <c r="I993" s="60"/>
    </row>
    <row r="994" ht="15.75" customHeight="1">
      <c r="B994" s="60"/>
      <c r="C994" s="60"/>
      <c r="D994" s="60"/>
      <c r="E994" s="60"/>
      <c r="F994" s="60"/>
      <c r="G994" s="60"/>
      <c r="H994" s="60"/>
      <c r="I994" s="60"/>
    </row>
    <row r="995" ht="15.75" customHeight="1">
      <c r="B995" s="60"/>
      <c r="C995" s="60"/>
      <c r="D995" s="60"/>
      <c r="E995" s="60"/>
      <c r="F995" s="60"/>
      <c r="G995" s="60"/>
      <c r="H995" s="60"/>
      <c r="I995" s="60"/>
    </row>
    <row r="996" ht="15.75" customHeight="1">
      <c r="B996" s="60"/>
      <c r="C996" s="60"/>
      <c r="D996" s="60"/>
      <c r="E996" s="60"/>
      <c r="F996" s="60"/>
      <c r="G996" s="60"/>
      <c r="H996" s="60"/>
      <c r="I996" s="60"/>
    </row>
    <row r="997" ht="15.75" customHeight="1">
      <c r="B997" s="60"/>
      <c r="C997" s="60"/>
      <c r="D997" s="60"/>
      <c r="E997" s="60"/>
      <c r="F997" s="60"/>
      <c r="G997" s="60"/>
      <c r="H997" s="60"/>
      <c r="I997" s="60"/>
    </row>
    <row r="998" ht="15.75" customHeight="1">
      <c r="B998" s="60"/>
      <c r="C998" s="60"/>
      <c r="D998" s="60"/>
      <c r="E998" s="60"/>
      <c r="F998" s="60"/>
      <c r="G998" s="60"/>
      <c r="H998" s="60"/>
      <c r="I998" s="60"/>
    </row>
    <row r="999" ht="15.75" customHeight="1">
      <c r="B999" s="60"/>
      <c r="C999" s="60"/>
      <c r="D999" s="60"/>
      <c r="E999" s="60"/>
      <c r="F999" s="60"/>
      <c r="G999" s="60"/>
      <c r="H999" s="60"/>
      <c r="I999" s="60"/>
    </row>
    <row r="1000" ht="15.75" customHeight="1">
      <c r="B1000" s="60"/>
      <c r="C1000" s="60"/>
      <c r="D1000" s="60"/>
      <c r="E1000" s="60"/>
      <c r="F1000" s="60"/>
      <c r="G1000" s="60"/>
      <c r="H1000" s="60"/>
      <c r="I1000" s="60"/>
    </row>
  </sheetData>
  <mergeCells count="19">
    <mergeCell ref="D1:H1"/>
    <mergeCell ref="J1:N1"/>
    <mergeCell ref="A3:A16"/>
    <mergeCell ref="B3:B6"/>
    <mergeCell ref="B7:C7"/>
    <mergeCell ref="B8:B16"/>
    <mergeCell ref="A18:A32"/>
    <mergeCell ref="B23:B32"/>
    <mergeCell ref="B50:B53"/>
    <mergeCell ref="B54:C54"/>
    <mergeCell ref="D66:H66"/>
    <mergeCell ref="B18:B21"/>
    <mergeCell ref="B22:C22"/>
    <mergeCell ref="A34:A48"/>
    <mergeCell ref="B34:B37"/>
    <mergeCell ref="B38:C38"/>
    <mergeCell ref="B39:B48"/>
    <mergeCell ref="A50:A64"/>
    <mergeCell ref="B55:B64"/>
  </mergeCells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43"/>
    <col customWidth="1" min="2" max="2" width="13.71"/>
    <col customWidth="1" min="3" max="12" width="13.29"/>
    <col customWidth="1" min="13" max="13" width="34.14"/>
    <col customWidth="1" min="14" max="14" width="30.71"/>
    <col customWidth="1" min="15" max="26" width="8.86"/>
  </cols>
  <sheetData>
    <row r="1" ht="120.0" customHeight="1">
      <c r="A1" s="1" t="s">
        <v>40</v>
      </c>
      <c r="L1" s="1"/>
      <c r="M1" s="1"/>
      <c r="N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9.5" customHeight="1">
      <c r="A3" s="2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5.0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6" t="s">
        <v>13</v>
      </c>
      <c r="M5" s="6" t="s">
        <v>14</v>
      </c>
      <c r="N5" s="6" t="s">
        <v>15</v>
      </c>
    </row>
    <row r="6" ht="15.0" customHeight="1">
      <c r="A6" s="5" t="s">
        <v>16</v>
      </c>
      <c r="B6" s="7" t="s">
        <v>42</v>
      </c>
      <c r="C6" s="7" t="s">
        <v>42</v>
      </c>
      <c r="D6" s="8" t="s">
        <v>43</v>
      </c>
      <c r="E6" s="21"/>
      <c r="F6" s="9"/>
      <c r="G6" s="22"/>
      <c r="H6" s="9"/>
      <c r="I6" s="9"/>
      <c r="J6" s="9"/>
      <c r="K6" s="9"/>
      <c r="L6" s="10"/>
      <c r="M6" s="10"/>
      <c r="N6" s="10"/>
    </row>
    <row r="7" ht="15.0" customHeight="1">
      <c r="A7" s="5" t="s">
        <v>20</v>
      </c>
      <c r="B7" s="11" t="s">
        <v>44</v>
      </c>
      <c r="C7" s="11" t="s">
        <v>45</v>
      </c>
      <c r="D7" s="11" t="s">
        <v>46</v>
      </c>
      <c r="E7" s="9"/>
      <c r="F7" s="9"/>
      <c r="G7" s="23"/>
      <c r="H7" s="9"/>
      <c r="I7" s="9"/>
      <c r="J7" s="9"/>
      <c r="K7" s="9"/>
      <c r="L7" s="10"/>
      <c r="M7" s="10"/>
      <c r="N7" s="10"/>
    </row>
    <row r="8" ht="15.0" customHeight="1">
      <c r="A8" s="5" t="s">
        <v>25</v>
      </c>
      <c r="B8" s="9">
        <v>2384.0</v>
      </c>
      <c r="C8" s="9">
        <v>916.0</v>
      </c>
      <c r="D8" s="14">
        <v>1660750.0</v>
      </c>
      <c r="E8" s="9"/>
      <c r="F8" s="9"/>
      <c r="G8" s="13"/>
      <c r="H8" s="9"/>
      <c r="I8" s="9"/>
      <c r="J8" s="9"/>
      <c r="K8" s="9"/>
      <c r="L8" s="15"/>
      <c r="M8" s="15"/>
      <c r="N8" s="15"/>
    </row>
    <row r="9" ht="15.0" customHeight="1">
      <c r="A9" s="16" t="s">
        <v>2</v>
      </c>
      <c r="B9" s="17">
        <v>3.01</v>
      </c>
      <c r="C9" s="17">
        <v>3.01</v>
      </c>
      <c r="D9" s="24">
        <v>2.12</v>
      </c>
      <c r="E9" s="25"/>
      <c r="F9" s="25"/>
      <c r="G9" s="17"/>
      <c r="H9" s="18"/>
      <c r="I9" s="18"/>
      <c r="J9" s="18"/>
      <c r="K9" s="18"/>
      <c r="L9" s="19">
        <f>IFERROR(MEDIAN($B9:$K9),"-")</f>
        <v>3.01</v>
      </c>
      <c r="M9" s="19">
        <f>IFERROR(L9*(1-50%),"-")</f>
        <v>1.505</v>
      </c>
      <c r="N9" s="19">
        <f>IFERROR(L9*(1+50%),"-")</f>
        <v>4.515</v>
      </c>
    </row>
    <row r="10" ht="15.0" customHeight="1">
      <c r="A10" s="5" t="s">
        <v>26</v>
      </c>
      <c r="B10" s="18">
        <f t="shared" ref="B10:I10" si="1">IFERROR(IF(B9&gt;$N9,"Não válido",IF(B9&lt;$M9,"Não válido",B9)),"-")</f>
        <v>3.01</v>
      </c>
      <c r="C10" s="18">
        <f t="shared" si="1"/>
        <v>3.01</v>
      </c>
      <c r="D10" s="18">
        <f t="shared" si="1"/>
        <v>2.12</v>
      </c>
      <c r="E10" s="18" t="str">
        <f t="shared" si="1"/>
        <v>Não válido</v>
      </c>
      <c r="F10" s="18" t="str">
        <f t="shared" si="1"/>
        <v>Não válido</v>
      </c>
      <c r="G10" s="18" t="str">
        <f t="shared" si="1"/>
        <v>Não válido</v>
      </c>
      <c r="H10" s="18" t="str">
        <f t="shared" si="1"/>
        <v>Não válido</v>
      </c>
      <c r="I10" s="18" t="str">
        <f t="shared" si="1"/>
        <v>Não válido</v>
      </c>
      <c r="J10" s="9" t="str">
        <f t="shared" ref="J10:K10" si="2">IFERROR(IF(J9&gt;$N9,"Não válido",IF(J9&lt;$M9,"Não válido","Válido")),"-")</f>
        <v>Não válido</v>
      </c>
      <c r="K10" s="9" t="str">
        <f t="shared" si="2"/>
        <v>Não válido</v>
      </c>
      <c r="L10" s="1"/>
      <c r="M10" s="1"/>
      <c r="N10" s="1"/>
    </row>
    <row r="11" ht="15.0" customHeight="1">
      <c r="A11" s="20" t="s">
        <v>27</v>
      </c>
      <c r="B11" s="19">
        <f>IFERROR(MIN(B10:K10),"-")</f>
        <v>2.12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15.0" customHeight="1">
      <c r="A12" s="20" t="s">
        <v>28</v>
      </c>
      <c r="B12" s="19">
        <f>IFERROR(MEDIAN(B10:K10),"-")</f>
        <v>3.01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ht="15.0" customHeight="1">
      <c r="A13" s="20" t="s">
        <v>29</v>
      </c>
      <c r="B13" s="19">
        <f>IFERROR(AVERAGE(B10:K10),"-")</f>
        <v>2.713333333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ht="15.0" customHeight="1">
      <c r="A14" s="20" t="s">
        <v>30</v>
      </c>
      <c r="B14" s="19">
        <f>IFERROR(MAX(B10:K10),"-")</f>
        <v>3.01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ht="15.0" customHeight="1">
      <c r="A16" s="4" t="s">
        <v>31</v>
      </c>
      <c r="B16" s="5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5" t="s">
        <v>12</v>
      </c>
      <c r="L16" s="6" t="s">
        <v>13</v>
      </c>
      <c r="M16" s="6" t="s">
        <v>14</v>
      </c>
      <c r="N16" s="6" t="s">
        <v>15</v>
      </c>
    </row>
    <row r="17" ht="15.0" customHeight="1">
      <c r="A17" s="5" t="s">
        <v>16</v>
      </c>
      <c r="B17" s="7" t="s">
        <v>42</v>
      </c>
      <c r="C17" s="7" t="s">
        <v>42</v>
      </c>
      <c r="D17" s="8" t="s">
        <v>43</v>
      </c>
      <c r="E17" s="21"/>
      <c r="F17" s="9"/>
      <c r="G17" s="9"/>
      <c r="H17" s="9"/>
      <c r="I17" s="9"/>
      <c r="J17" s="9"/>
      <c r="K17" s="9"/>
      <c r="L17" s="10"/>
      <c r="M17" s="10"/>
      <c r="N17" s="10"/>
    </row>
    <row r="18" ht="15.0" customHeight="1">
      <c r="A18" s="5" t="s">
        <v>20</v>
      </c>
      <c r="B18" s="11" t="s">
        <v>44</v>
      </c>
      <c r="C18" s="11" t="s">
        <v>45</v>
      </c>
      <c r="D18" s="12" t="s">
        <v>32</v>
      </c>
      <c r="E18" s="9"/>
      <c r="F18" s="9"/>
      <c r="G18" s="9"/>
      <c r="H18" s="9"/>
      <c r="I18" s="9"/>
      <c r="J18" s="9"/>
      <c r="K18" s="9"/>
      <c r="L18" s="10"/>
      <c r="M18" s="10"/>
      <c r="N18" s="10"/>
    </row>
    <row r="19" ht="15.0" customHeight="1">
      <c r="A19" s="5" t="s">
        <v>25</v>
      </c>
      <c r="B19" s="9">
        <v>682.0</v>
      </c>
      <c r="C19" s="9">
        <v>916.0</v>
      </c>
      <c r="D19" s="14">
        <v>1660750.0</v>
      </c>
      <c r="E19" s="9"/>
      <c r="F19" s="9"/>
      <c r="G19" s="9"/>
      <c r="H19" s="9"/>
      <c r="I19" s="9"/>
      <c r="J19" s="9"/>
      <c r="K19" s="9"/>
      <c r="L19" s="15"/>
      <c r="M19" s="15"/>
      <c r="N19" s="15"/>
    </row>
    <row r="20" ht="15.0" customHeight="1">
      <c r="A20" s="16" t="s">
        <v>31</v>
      </c>
      <c r="B20" s="17">
        <v>7.74</v>
      </c>
      <c r="C20" s="17">
        <v>7.74</v>
      </c>
      <c r="D20" s="17">
        <f>6.47+0.31</f>
        <v>6.78</v>
      </c>
      <c r="E20" s="25"/>
      <c r="F20" s="25"/>
      <c r="G20" s="18"/>
      <c r="H20" s="18"/>
      <c r="I20" s="18"/>
      <c r="J20" s="18"/>
      <c r="K20" s="18"/>
      <c r="L20" s="19">
        <f>IFERROR(MEDIAN($B20:$K20),"-")</f>
        <v>7.74</v>
      </c>
      <c r="M20" s="19">
        <f>IFERROR(L20*(1-50%),"-")</f>
        <v>3.87</v>
      </c>
      <c r="N20" s="19">
        <f>IFERROR(L20*(1+50%),"-")</f>
        <v>11.61</v>
      </c>
    </row>
    <row r="21" ht="15.0" customHeight="1">
      <c r="A21" s="5" t="s">
        <v>26</v>
      </c>
      <c r="B21" s="18">
        <f t="shared" ref="B21:I21" si="3">IFERROR(IF(B20&gt;$N20,"Não válido",IF(B20&lt;$M20,"Não válido",B20)),"-")</f>
        <v>7.74</v>
      </c>
      <c r="C21" s="18">
        <f t="shared" si="3"/>
        <v>7.74</v>
      </c>
      <c r="D21" s="18">
        <f t="shared" si="3"/>
        <v>6.78</v>
      </c>
      <c r="E21" s="18" t="str">
        <f t="shared" si="3"/>
        <v>Não válido</v>
      </c>
      <c r="F21" s="18" t="str">
        <f t="shared" si="3"/>
        <v>Não válido</v>
      </c>
      <c r="G21" s="18" t="str">
        <f t="shared" si="3"/>
        <v>Não válido</v>
      </c>
      <c r="H21" s="18" t="str">
        <f t="shared" si="3"/>
        <v>Não válido</v>
      </c>
      <c r="I21" s="18" t="str">
        <f t="shared" si="3"/>
        <v>Não válido</v>
      </c>
      <c r="J21" s="9" t="str">
        <f t="shared" ref="J21:K21" si="4">IFERROR(IF(J20&gt;$N20,"Não válido",IF(J20&lt;$M20,"Não válido","Válido")),"-")</f>
        <v>Não válido</v>
      </c>
      <c r="K21" s="9" t="str">
        <f t="shared" si="4"/>
        <v>Não válido</v>
      </c>
      <c r="L21" s="1"/>
      <c r="M21" s="1"/>
      <c r="N21" s="1"/>
    </row>
    <row r="22" ht="15.0" customHeight="1">
      <c r="A22" s="20" t="s">
        <v>27</v>
      </c>
      <c r="B22" s="19">
        <f>IFERROR(MIN(B21:K21),"-")</f>
        <v>6.78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ht="15.0" customHeight="1">
      <c r="A23" s="20" t="s">
        <v>28</v>
      </c>
      <c r="B23" s="19">
        <f>IFERROR(MEDIAN(B21:K21),"-")</f>
        <v>7.74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ht="15.0" customHeight="1">
      <c r="A24" s="20" t="s">
        <v>29</v>
      </c>
      <c r="B24" s="19">
        <f>IFERROR(AVERAGE(B21:K21),"-")</f>
        <v>7.42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ht="15.0" customHeight="1">
      <c r="A25" s="20" t="s">
        <v>30</v>
      </c>
      <c r="B25" s="19">
        <f>IFERROR(MAX(B21:K21),"-")</f>
        <v>7.74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ht="15.0" customHeight="1">
      <c r="A27" s="4" t="s">
        <v>34</v>
      </c>
      <c r="B27" s="5" t="s">
        <v>3</v>
      </c>
      <c r="C27" s="5" t="s">
        <v>4</v>
      </c>
      <c r="D27" s="5" t="s">
        <v>5</v>
      </c>
      <c r="E27" s="5" t="s">
        <v>6</v>
      </c>
      <c r="F27" s="5" t="s">
        <v>7</v>
      </c>
      <c r="G27" s="5" t="s">
        <v>8</v>
      </c>
      <c r="H27" s="5" t="s">
        <v>9</v>
      </c>
      <c r="I27" s="5" t="s">
        <v>10</v>
      </c>
      <c r="J27" s="5" t="s">
        <v>11</v>
      </c>
      <c r="K27" s="5" t="s">
        <v>12</v>
      </c>
      <c r="L27" s="6" t="s">
        <v>13</v>
      </c>
      <c r="M27" s="6" t="s">
        <v>14</v>
      </c>
      <c r="N27" s="6" t="s">
        <v>15</v>
      </c>
    </row>
    <row r="28" ht="15.0" customHeight="1">
      <c r="A28" s="5" t="s">
        <v>16</v>
      </c>
      <c r="B28" s="7" t="s">
        <v>42</v>
      </c>
      <c r="C28" s="7" t="s">
        <v>42</v>
      </c>
      <c r="D28" s="8" t="s">
        <v>43</v>
      </c>
      <c r="E28" s="21"/>
      <c r="F28" s="9"/>
      <c r="G28" s="9"/>
      <c r="H28" s="9"/>
      <c r="I28" s="9"/>
      <c r="J28" s="9"/>
      <c r="K28" s="9"/>
      <c r="L28" s="10"/>
      <c r="M28" s="10"/>
      <c r="N28" s="10"/>
    </row>
    <row r="29" ht="15.0" customHeight="1">
      <c r="A29" s="5" t="s">
        <v>20</v>
      </c>
      <c r="B29" s="11" t="s">
        <v>44</v>
      </c>
      <c r="C29" s="11" t="s">
        <v>45</v>
      </c>
      <c r="D29" s="12" t="s">
        <v>35</v>
      </c>
      <c r="E29" s="9"/>
      <c r="F29" s="9"/>
      <c r="G29" s="9"/>
      <c r="H29" s="9"/>
      <c r="I29" s="9"/>
      <c r="J29" s="9"/>
      <c r="K29" s="9"/>
      <c r="L29" s="10"/>
      <c r="M29" s="10"/>
      <c r="N29" s="10"/>
    </row>
    <row r="30" ht="15.0" customHeight="1">
      <c r="A30" s="5" t="s">
        <v>25</v>
      </c>
      <c r="B30" s="9">
        <v>2384.0</v>
      </c>
      <c r="C30" s="9">
        <v>916.0</v>
      </c>
      <c r="D30" s="14">
        <v>1660750.0</v>
      </c>
      <c r="E30" s="9"/>
      <c r="F30" s="9"/>
      <c r="G30" s="9"/>
      <c r="H30" s="9"/>
      <c r="I30" s="9"/>
      <c r="J30" s="9"/>
      <c r="K30" s="9"/>
      <c r="L30" s="15"/>
      <c r="M30" s="15"/>
      <c r="N30" s="15"/>
    </row>
    <row r="31" ht="15.0" customHeight="1">
      <c r="A31" s="16" t="s">
        <v>34</v>
      </c>
      <c r="B31" s="17">
        <v>7.83</v>
      </c>
      <c r="C31" s="17">
        <v>7.83</v>
      </c>
      <c r="D31" s="24">
        <v>6.47</v>
      </c>
      <c r="E31" s="25"/>
      <c r="F31" s="25"/>
      <c r="G31" s="18"/>
      <c r="H31" s="18"/>
      <c r="I31" s="18"/>
      <c r="J31" s="18"/>
      <c r="K31" s="18"/>
      <c r="L31" s="19">
        <f>IFERROR(MEDIAN($B31:$K31),"-")</f>
        <v>7.83</v>
      </c>
      <c r="M31" s="19">
        <f>IFERROR(L31*(1-50%),"-")</f>
        <v>3.915</v>
      </c>
      <c r="N31" s="19">
        <f>IFERROR(L31*(1+50%),"-")</f>
        <v>11.745</v>
      </c>
    </row>
    <row r="32" ht="15.0" customHeight="1">
      <c r="A32" s="5" t="s">
        <v>26</v>
      </c>
      <c r="B32" s="18">
        <f t="shared" ref="B32:I32" si="5">IFERROR(IF(B31&gt;$N31,"Não válido",IF(B31&lt;$M31,"Não válido",B31)),"-")</f>
        <v>7.83</v>
      </c>
      <c r="C32" s="18">
        <f t="shared" si="5"/>
        <v>7.83</v>
      </c>
      <c r="D32" s="18">
        <f t="shared" si="5"/>
        <v>6.47</v>
      </c>
      <c r="E32" s="18" t="str">
        <f t="shared" si="5"/>
        <v>Não válido</v>
      </c>
      <c r="F32" s="18" t="str">
        <f t="shared" si="5"/>
        <v>Não válido</v>
      </c>
      <c r="G32" s="18" t="str">
        <f t="shared" si="5"/>
        <v>Não válido</v>
      </c>
      <c r="H32" s="18" t="str">
        <f t="shared" si="5"/>
        <v>Não válido</v>
      </c>
      <c r="I32" s="18" t="str">
        <f t="shared" si="5"/>
        <v>Não válido</v>
      </c>
      <c r="J32" s="9" t="str">
        <f t="shared" ref="J32:K32" si="6">IFERROR(IF(J31&gt;$N31,"Não válido",IF(J31&lt;$M31,"Não válido","Válido")),"-")</f>
        <v>Não válido</v>
      </c>
      <c r="K32" s="9" t="str">
        <f t="shared" si="6"/>
        <v>Não válido</v>
      </c>
      <c r="L32" s="1"/>
      <c r="M32" s="1"/>
      <c r="N32" s="1"/>
    </row>
    <row r="33" ht="15.0" customHeight="1">
      <c r="A33" s="20" t="s">
        <v>27</v>
      </c>
      <c r="B33" s="19">
        <f>IFERROR(MIN(B32:K32),"-")</f>
        <v>6.47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ht="15.0" customHeight="1">
      <c r="A34" s="20" t="s">
        <v>28</v>
      </c>
      <c r="B34" s="19">
        <f>IFERROR(MEDIAN(B32:K32),"-")</f>
        <v>7.83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ht="15.0" customHeight="1">
      <c r="A35" s="20" t="s">
        <v>29</v>
      </c>
      <c r="B35" s="19">
        <f>IFERROR(AVERAGE(B32:K32),"-")</f>
        <v>7.376666667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ht="15.0" customHeight="1">
      <c r="A36" s="20" t="s">
        <v>30</v>
      </c>
      <c r="B36" s="19">
        <f>IFERROR(MAX(B32:K32),"-")</f>
        <v>7.83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ht="15.0" customHeight="1">
      <c r="A38" s="4" t="s">
        <v>37</v>
      </c>
      <c r="B38" s="5" t="s">
        <v>3</v>
      </c>
      <c r="C38" s="5" t="s">
        <v>4</v>
      </c>
      <c r="D38" s="5" t="s">
        <v>5</v>
      </c>
      <c r="E38" s="5" t="s">
        <v>6</v>
      </c>
      <c r="F38" s="5" t="s">
        <v>7</v>
      </c>
      <c r="G38" s="5" t="s">
        <v>8</v>
      </c>
      <c r="H38" s="5" t="s">
        <v>9</v>
      </c>
      <c r="I38" s="5" t="s">
        <v>10</v>
      </c>
      <c r="J38" s="5" t="s">
        <v>11</v>
      </c>
      <c r="K38" s="5" t="s">
        <v>12</v>
      </c>
      <c r="L38" s="6" t="s">
        <v>13</v>
      </c>
      <c r="M38" s="6" t="s">
        <v>14</v>
      </c>
      <c r="N38" s="6" t="s">
        <v>15</v>
      </c>
    </row>
    <row r="39" ht="15.0" customHeight="1">
      <c r="A39" s="5" t="s">
        <v>16</v>
      </c>
      <c r="B39" s="7" t="s">
        <v>42</v>
      </c>
      <c r="C39" s="7" t="s">
        <v>42</v>
      </c>
      <c r="D39" s="8" t="s">
        <v>43</v>
      </c>
      <c r="E39" s="21"/>
      <c r="F39" s="9"/>
      <c r="G39" s="9"/>
      <c r="H39" s="9"/>
      <c r="I39" s="9"/>
      <c r="J39" s="9"/>
      <c r="K39" s="9"/>
      <c r="L39" s="10"/>
      <c r="M39" s="10"/>
      <c r="N39" s="10"/>
    </row>
    <row r="40" ht="15.0" customHeight="1">
      <c r="A40" s="5" t="s">
        <v>20</v>
      </c>
      <c r="B40" s="11" t="s">
        <v>44</v>
      </c>
      <c r="C40" s="11" t="s">
        <v>45</v>
      </c>
      <c r="D40" s="11" t="s">
        <v>38</v>
      </c>
      <c r="E40" s="9"/>
      <c r="F40" s="9"/>
      <c r="G40" s="9"/>
      <c r="H40" s="9"/>
      <c r="I40" s="9"/>
      <c r="J40" s="9"/>
      <c r="K40" s="9"/>
      <c r="L40" s="10"/>
      <c r="M40" s="10"/>
      <c r="N40" s="10"/>
    </row>
    <row r="41" ht="15.0" customHeight="1">
      <c r="A41" s="5" t="s">
        <v>25</v>
      </c>
      <c r="B41" s="9">
        <v>2384.0</v>
      </c>
      <c r="C41" s="9">
        <v>916.0</v>
      </c>
      <c r="D41" s="14">
        <v>1660750.0</v>
      </c>
      <c r="E41" s="9"/>
      <c r="F41" s="9"/>
      <c r="G41" s="9"/>
      <c r="H41" s="9"/>
      <c r="I41" s="9"/>
      <c r="J41" s="9"/>
      <c r="K41" s="9"/>
      <c r="L41" s="15"/>
      <c r="M41" s="15"/>
      <c r="N41" s="15"/>
    </row>
    <row r="42" ht="15.0" customHeight="1">
      <c r="A42" s="16" t="s">
        <v>37</v>
      </c>
      <c r="B42" s="17">
        <v>4.26</v>
      </c>
      <c r="C42" s="17">
        <v>4.26</v>
      </c>
      <c r="D42" s="24">
        <v>2.12</v>
      </c>
      <c r="E42" s="25"/>
      <c r="F42" s="25"/>
      <c r="G42" s="18"/>
      <c r="H42" s="18"/>
      <c r="I42" s="18"/>
      <c r="J42" s="18"/>
      <c r="K42" s="18"/>
      <c r="L42" s="19">
        <f>IFERROR(MEDIAN($B42:$K42),"-")</f>
        <v>4.26</v>
      </c>
      <c r="M42" s="19">
        <f>IFERROR(L42*(1-50%),"-")</f>
        <v>2.13</v>
      </c>
      <c r="N42" s="19">
        <f>IFERROR(L42*(1+50%),"-")</f>
        <v>6.39</v>
      </c>
    </row>
    <row r="43" ht="15.0" customHeight="1">
      <c r="A43" s="5" t="s">
        <v>26</v>
      </c>
      <c r="B43" s="18">
        <f t="shared" ref="B43:I43" si="7">IFERROR(IF(B42&gt;$N42,"Não válido",IF(B42&lt;$M42,"Não válido",B42)),"-")</f>
        <v>4.26</v>
      </c>
      <c r="C43" s="18">
        <f t="shared" si="7"/>
        <v>4.26</v>
      </c>
      <c r="D43" s="18" t="str">
        <f t="shared" si="7"/>
        <v>Não válido</v>
      </c>
      <c r="E43" s="18" t="str">
        <f t="shared" si="7"/>
        <v>Não válido</v>
      </c>
      <c r="F43" s="18" t="str">
        <f t="shared" si="7"/>
        <v>Não válido</v>
      </c>
      <c r="G43" s="18" t="str">
        <f t="shared" si="7"/>
        <v>Não válido</v>
      </c>
      <c r="H43" s="18" t="str">
        <f t="shared" si="7"/>
        <v>Não válido</v>
      </c>
      <c r="I43" s="18" t="str">
        <f t="shared" si="7"/>
        <v>Não válido</v>
      </c>
      <c r="J43" s="9" t="str">
        <f t="shared" ref="J43:K43" si="8">IFERROR(IF(J42&gt;$N42,"Não válido",IF(J42&lt;$M42,"Não válido","Válido")),"-")</f>
        <v>Não válido</v>
      </c>
      <c r="K43" s="9" t="str">
        <f t="shared" si="8"/>
        <v>Não válido</v>
      </c>
      <c r="L43" s="1"/>
      <c r="M43" s="1"/>
      <c r="N43" s="1"/>
    </row>
    <row r="44" ht="15.0" customHeight="1">
      <c r="A44" s="20" t="s">
        <v>27</v>
      </c>
      <c r="B44" s="19">
        <f>IFERROR(MIN(B43:K43),"-")</f>
        <v>4.26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ht="15.0" customHeight="1">
      <c r="A45" s="20" t="s">
        <v>28</v>
      </c>
      <c r="B45" s="19">
        <f>IFERROR(MEDIAN(B43:K43),"-")</f>
        <v>4.26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ht="15.0" customHeight="1">
      <c r="A46" s="20" t="s">
        <v>29</v>
      </c>
      <c r="B46" s="19">
        <f>IFERROR(AVERAGE(B43:K43),"-")</f>
        <v>4.26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ht="15.0" customHeight="1">
      <c r="A47" s="20" t="s">
        <v>30</v>
      </c>
      <c r="B47" s="19">
        <f>IFERROR(MAX(B43:K43),"-")</f>
        <v>4.26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</sheetData>
  <mergeCells count="14">
    <mergeCell ref="L16:L18"/>
    <mergeCell ref="L27:L29"/>
    <mergeCell ref="M27:M29"/>
    <mergeCell ref="N27:N29"/>
    <mergeCell ref="L38:L40"/>
    <mergeCell ref="M38:M40"/>
    <mergeCell ref="N38:N40"/>
    <mergeCell ref="A1:K1"/>
    <mergeCell ref="A3:K3"/>
    <mergeCell ref="L5:L7"/>
    <mergeCell ref="M5:M7"/>
    <mergeCell ref="N5:N7"/>
    <mergeCell ref="M16:M18"/>
    <mergeCell ref="N16:N18"/>
  </mergeCells>
  <conditionalFormatting sqref="B10:K10">
    <cfRule type="cellIs" dxfId="0" priority="1" operator="equal">
      <formula>"Não válido"</formula>
    </cfRule>
  </conditionalFormatting>
  <conditionalFormatting sqref="B21:K21">
    <cfRule type="cellIs" dxfId="0" priority="2" operator="equal">
      <formula>"Não válido"</formula>
    </cfRule>
  </conditionalFormatting>
  <conditionalFormatting sqref="B32:K32">
    <cfRule type="cellIs" dxfId="0" priority="3" operator="equal">
      <formula>"Não válido"</formula>
    </cfRule>
  </conditionalFormatting>
  <conditionalFormatting sqref="B43:K43">
    <cfRule type="cellIs" dxfId="0" priority="4" operator="equal">
      <formula>"Não válido"</formula>
    </cfRule>
  </conditionalFormatting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5.71"/>
    <col customWidth="1" min="5" max="5" width="20.0"/>
    <col customWidth="1" min="6" max="6" width="8.86"/>
    <col customWidth="1" min="7" max="10" width="20.71"/>
    <col customWidth="1" min="11" max="26" width="8.86"/>
  </cols>
  <sheetData>
    <row r="1">
      <c r="A1" s="26" t="s">
        <v>47</v>
      </c>
    </row>
    <row r="3">
      <c r="A3" s="27" t="s">
        <v>48</v>
      </c>
      <c r="B3" s="28"/>
      <c r="C3" s="28"/>
      <c r="D3" s="28"/>
      <c r="E3" s="29"/>
      <c r="G3" s="27" t="s">
        <v>49</v>
      </c>
      <c r="H3" s="28"/>
      <c r="I3" s="28"/>
      <c r="J3" s="29"/>
    </row>
    <row r="4">
      <c r="A4" s="30" t="s">
        <v>50</v>
      </c>
      <c r="B4" s="30" t="s">
        <v>51</v>
      </c>
      <c r="C4" s="31" t="s">
        <v>52</v>
      </c>
      <c r="D4" s="31" t="s">
        <v>53</v>
      </c>
      <c r="E4" s="31" t="s">
        <v>54</v>
      </c>
      <c r="G4" s="30" t="s">
        <v>50</v>
      </c>
      <c r="H4" s="31" t="s">
        <v>52</v>
      </c>
      <c r="I4" s="31" t="s">
        <v>53</v>
      </c>
      <c r="J4" s="31" t="s">
        <v>54</v>
      </c>
    </row>
    <row r="5" ht="15.0" customHeight="1">
      <c r="A5" s="32" t="s">
        <v>55</v>
      </c>
      <c r="B5" s="33" t="s">
        <v>56</v>
      </c>
      <c r="C5" s="34" t="s">
        <v>2</v>
      </c>
      <c r="D5" s="35">
        <v>10044.0</v>
      </c>
      <c r="E5" s="35">
        <f t="shared" ref="E5:E20" si="1">D5*30</f>
        <v>301320</v>
      </c>
      <c r="G5" s="36" t="s">
        <v>55</v>
      </c>
      <c r="H5" s="34" t="s">
        <v>2</v>
      </c>
      <c r="I5" s="37">
        <f>SUM($D$5,$D$9)</f>
        <v>18037</v>
      </c>
      <c r="J5" s="37">
        <f t="shared" ref="J5:J12" si="2">I5*30</f>
        <v>541110</v>
      </c>
    </row>
    <row r="6" ht="23.25" customHeight="1">
      <c r="A6" s="38"/>
      <c r="B6" s="38"/>
      <c r="C6" s="39" t="s">
        <v>31</v>
      </c>
      <c r="D6" s="35">
        <v>10044.0</v>
      </c>
      <c r="E6" s="35">
        <f t="shared" si="1"/>
        <v>301320</v>
      </c>
      <c r="G6" s="10"/>
      <c r="H6" s="34" t="s">
        <v>31</v>
      </c>
      <c r="I6" s="37">
        <f>SUM($D$6,$D$10)</f>
        <v>18037</v>
      </c>
      <c r="J6" s="37">
        <f t="shared" si="2"/>
        <v>541110</v>
      </c>
    </row>
    <row r="7">
      <c r="A7" s="38"/>
      <c r="B7" s="38"/>
      <c r="C7" s="34" t="s">
        <v>34</v>
      </c>
      <c r="D7" s="35">
        <v>10044.0</v>
      </c>
      <c r="E7" s="35">
        <f t="shared" si="1"/>
        <v>301320</v>
      </c>
      <c r="G7" s="10"/>
      <c r="H7" s="34" t="s">
        <v>34</v>
      </c>
      <c r="I7" s="37">
        <f>SUM($D$7,$D$11)</f>
        <v>18037</v>
      </c>
      <c r="J7" s="37">
        <f t="shared" si="2"/>
        <v>541110</v>
      </c>
    </row>
    <row r="8">
      <c r="A8" s="40"/>
      <c r="B8" s="40"/>
      <c r="C8" s="34" t="s">
        <v>37</v>
      </c>
      <c r="D8" s="35">
        <v>10044.0</v>
      </c>
      <c r="E8" s="35">
        <f t="shared" si="1"/>
        <v>301320</v>
      </c>
      <c r="G8" s="41"/>
      <c r="H8" s="34" t="s">
        <v>37</v>
      </c>
      <c r="I8" s="37">
        <f>SUM($D$8,$D$12)</f>
        <v>18037</v>
      </c>
      <c r="J8" s="37">
        <f t="shared" si="2"/>
        <v>541110</v>
      </c>
    </row>
    <row r="9">
      <c r="A9" s="32" t="s">
        <v>55</v>
      </c>
      <c r="B9" s="33" t="s">
        <v>57</v>
      </c>
      <c r="C9" s="34" t="s">
        <v>2</v>
      </c>
      <c r="D9" s="35">
        <v>7993.0</v>
      </c>
      <c r="E9" s="35">
        <f t="shared" si="1"/>
        <v>239790</v>
      </c>
      <c r="G9" s="36" t="s">
        <v>58</v>
      </c>
      <c r="H9" s="34" t="s">
        <v>2</v>
      </c>
      <c r="I9" s="37">
        <f>SUM($D$13,$D$17)</f>
        <v>3300</v>
      </c>
      <c r="J9" s="37">
        <f t="shared" si="2"/>
        <v>99000</v>
      </c>
    </row>
    <row r="10">
      <c r="A10" s="38"/>
      <c r="B10" s="38"/>
      <c r="C10" s="34" t="s">
        <v>31</v>
      </c>
      <c r="D10" s="35">
        <v>7993.0</v>
      </c>
      <c r="E10" s="35">
        <f t="shared" si="1"/>
        <v>239790</v>
      </c>
      <c r="G10" s="10"/>
      <c r="H10" s="34" t="s">
        <v>31</v>
      </c>
      <c r="I10" s="37">
        <f>SUM($D$14,$D$18)</f>
        <v>1598</v>
      </c>
      <c r="J10" s="37">
        <f t="shared" si="2"/>
        <v>47940</v>
      </c>
    </row>
    <row r="11">
      <c r="A11" s="38"/>
      <c r="B11" s="38"/>
      <c r="C11" s="34" t="s">
        <v>34</v>
      </c>
      <c r="D11" s="35">
        <v>7993.0</v>
      </c>
      <c r="E11" s="35">
        <f t="shared" si="1"/>
        <v>239790</v>
      </c>
      <c r="G11" s="10"/>
      <c r="H11" s="34" t="s">
        <v>34</v>
      </c>
      <c r="I11" s="37">
        <f>SUM($D$15,$D$19)</f>
        <v>3300</v>
      </c>
      <c r="J11" s="37">
        <f t="shared" si="2"/>
        <v>99000</v>
      </c>
    </row>
    <row r="12">
      <c r="A12" s="40"/>
      <c r="B12" s="40"/>
      <c r="C12" s="34" t="s">
        <v>37</v>
      </c>
      <c r="D12" s="35">
        <v>7993.0</v>
      </c>
      <c r="E12" s="35">
        <f t="shared" si="1"/>
        <v>239790</v>
      </c>
      <c r="G12" s="41"/>
      <c r="H12" s="34" t="s">
        <v>37</v>
      </c>
      <c r="I12" s="37">
        <f>SUM($D$16,$D$20)</f>
        <v>3300</v>
      </c>
      <c r="J12" s="37">
        <f t="shared" si="2"/>
        <v>99000</v>
      </c>
    </row>
    <row r="13">
      <c r="A13" s="32" t="s">
        <v>58</v>
      </c>
      <c r="B13" s="33" t="s">
        <v>59</v>
      </c>
      <c r="C13" s="34" t="s">
        <v>2</v>
      </c>
      <c r="D13" s="35">
        <v>2384.0</v>
      </c>
      <c r="E13" s="35">
        <f t="shared" si="1"/>
        <v>71520</v>
      </c>
    </row>
    <row r="14">
      <c r="A14" s="38"/>
      <c r="B14" s="38"/>
      <c r="C14" s="34" t="s">
        <v>31</v>
      </c>
      <c r="D14" s="35">
        <v>682.0</v>
      </c>
      <c r="E14" s="35">
        <f t="shared" si="1"/>
        <v>20460</v>
      </c>
    </row>
    <row r="15">
      <c r="A15" s="38"/>
      <c r="B15" s="38"/>
      <c r="C15" s="34" t="s">
        <v>34</v>
      </c>
      <c r="D15" s="35">
        <v>2384.0</v>
      </c>
      <c r="E15" s="35">
        <f t="shared" si="1"/>
        <v>71520</v>
      </c>
    </row>
    <row r="16">
      <c r="A16" s="40"/>
      <c r="B16" s="40"/>
      <c r="C16" s="34" t="s">
        <v>37</v>
      </c>
      <c r="D16" s="35">
        <v>2384.0</v>
      </c>
      <c r="E16" s="35">
        <f t="shared" si="1"/>
        <v>71520</v>
      </c>
    </row>
    <row r="17">
      <c r="A17" s="32" t="s">
        <v>58</v>
      </c>
      <c r="B17" s="33" t="s">
        <v>60</v>
      </c>
      <c r="C17" s="34" t="s">
        <v>2</v>
      </c>
      <c r="D17" s="35">
        <v>916.0</v>
      </c>
      <c r="E17" s="35">
        <f t="shared" si="1"/>
        <v>27480</v>
      </c>
    </row>
    <row r="18">
      <c r="A18" s="38"/>
      <c r="B18" s="38"/>
      <c r="C18" s="34" t="s">
        <v>31</v>
      </c>
      <c r="D18" s="35">
        <v>916.0</v>
      </c>
      <c r="E18" s="35">
        <f t="shared" si="1"/>
        <v>27480</v>
      </c>
    </row>
    <row r="19">
      <c r="A19" s="38"/>
      <c r="B19" s="38"/>
      <c r="C19" s="34" t="s">
        <v>34</v>
      </c>
      <c r="D19" s="35">
        <v>916.0</v>
      </c>
      <c r="E19" s="35">
        <f t="shared" si="1"/>
        <v>27480</v>
      </c>
    </row>
    <row r="20">
      <c r="A20" s="40"/>
      <c r="B20" s="40"/>
      <c r="C20" s="34" t="s">
        <v>37</v>
      </c>
      <c r="D20" s="35">
        <v>916.0</v>
      </c>
      <c r="E20" s="35">
        <f t="shared" si="1"/>
        <v>27480</v>
      </c>
    </row>
    <row r="21" ht="15.75" customHeight="1"/>
    <row r="22" ht="15.75" customHeight="1"/>
    <row r="23" ht="42.75" customHeight="1">
      <c r="A23" s="27" t="s">
        <v>1</v>
      </c>
      <c r="B23" s="28"/>
      <c r="C23" s="28"/>
      <c r="D23" s="28"/>
      <c r="E23" s="29"/>
    </row>
    <row r="24">
      <c r="A24" s="31" t="s">
        <v>52</v>
      </c>
      <c r="B24" s="31" t="s">
        <v>61</v>
      </c>
      <c r="C24" s="31" t="s">
        <v>62</v>
      </c>
      <c r="D24" s="31" t="s">
        <v>63</v>
      </c>
      <c r="E24" s="31" t="s">
        <v>64</v>
      </c>
    </row>
    <row r="25" ht="15.75" customHeight="1">
      <c r="A25" s="34" t="s">
        <v>2</v>
      </c>
      <c r="B25" s="42">
        <f t="shared" ref="B25:B28" si="3">J5</f>
        <v>541110</v>
      </c>
      <c r="C25" s="43">
        <f>MIN('Base Mod A'!$A$12:$B$13)</f>
        <v>1.775</v>
      </c>
      <c r="D25" s="42">
        <v>30.0</v>
      </c>
      <c r="E25" s="44">
        <f t="shared" ref="E25:E28" si="4">B25*C25*D25</f>
        <v>28814107.5</v>
      </c>
    </row>
    <row r="26" ht="15.75" customHeight="1">
      <c r="A26" s="34" t="s">
        <v>31</v>
      </c>
      <c r="B26" s="42">
        <f t="shared" si="3"/>
        <v>541110</v>
      </c>
      <c r="C26" s="43">
        <f>MIN('Base Mod A'!$A$23:$B$24)</f>
        <v>6.565</v>
      </c>
      <c r="D26" s="42">
        <v>30.0</v>
      </c>
      <c r="E26" s="44">
        <f t="shared" si="4"/>
        <v>106571614.5</v>
      </c>
    </row>
    <row r="27" ht="15.75" customHeight="1">
      <c r="A27" s="34" t="s">
        <v>34</v>
      </c>
      <c r="B27" s="42">
        <f t="shared" si="3"/>
        <v>541110</v>
      </c>
      <c r="C27" s="43">
        <f>MIN('Base Mod A'!$A$34:$B$35)</f>
        <v>6.0975</v>
      </c>
      <c r="D27" s="42">
        <v>30.0</v>
      </c>
      <c r="E27" s="44">
        <f t="shared" si="4"/>
        <v>98982546.75</v>
      </c>
    </row>
    <row r="28" ht="15.75" customHeight="1">
      <c r="A28" s="34" t="s">
        <v>37</v>
      </c>
      <c r="B28" s="42">
        <f t="shared" si="3"/>
        <v>541110</v>
      </c>
      <c r="C28" s="43">
        <f>MIN('Base Mod A'!$A$45:$B$46)</f>
        <v>1.58</v>
      </c>
      <c r="D28" s="42">
        <v>30.0</v>
      </c>
      <c r="E28" s="44">
        <f t="shared" si="4"/>
        <v>25648614</v>
      </c>
    </row>
    <row r="29" ht="15.75" customHeight="1">
      <c r="A29" s="45" t="s">
        <v>65</v>
      </c>
      <c r="B29" s="28"/>
      <c r="C29" s="28"/>
      <c r="D29" s="29"/>
      <c r="E29" s="46">
        <f>SUM(E25:E28)</f>
        <v>260016882.8</v>
      </c>
    </row>
    <row r="30" ht="15.75" customHeight="1"/>
    <row r="31" ht="42.75" customHeight="1">
      <c r="A31" s="27" t="s">
        <v>41</v>
      </c>
      <c r="B31" s="28"/>
      <c r="C31" s="28"/>
      <c r="D31" s="28"/>
      <c r="E31" s="29"/>
    </row>
    <row r="32" ht="15.75" customHeight="1">
      <c r="A32" s="31" t="s">
        <v>52</v>
      </c>
      <c r="B32" s="31" t="s">
        <v>61</v>
      </c>
      <c r="C32" s="31" t="s">
        <v>62</v>
      </c>
      <c r="D32" s="31" t="s">
        <v>63</v>
      </c>
      <c r="E32" s="31" t="s">
        <v>64</v>
      </c>
    </row>
    <row r="33" ht="15.75" customHeight="1">
      <c r="A33" s="34" t="s">
        <v>2</v>
      </c>
      <c r="B33" s="42">
        <f t="shared" ref="B33:B36" si="5">J9</f>
        <v>99000</v>
      </c>
      <c r="C33" s="43">
        <f>MIN('Base Mod B'!$A$12:$B$13)</f>
        <v>2.713333333</v>
      </c>
      <c r="D33" s="42">
        <v>30.0</v>
      </c>
      <c r="E33" s="44">
        <f t="shared" ref="E33:E36" si="6">B33*C33*D33</f>
        <v>8058600</v>
      </c>
    </row>
    <row r="34" ht="15.75" customHeight="1">
      <c r="A34" s="34" t="s">
        <v>31</v>
      </c>
      <c r="B34" s="42">
        <f t="shared" si="5"/>
        <v>47940</v>
      </c>
      <c r="C34" s="43">
        <f>MIN('Base Mod B'!$A$23:$B$24)</f>
        <v>7.42</v>
      </c>
      <c r="D34" s="42">
        <v>30.0</v>
      </c>
      <c r="E34" s="44">
        <f t="shared" si="6"/>
        <v>10671444</v>
      </c>
    </row>
    <row r="35" ht="15.75" customHeight="1">
      <c r="A35" s="34" t="s">
        <v>34</v>
      </c>
      <c r="B35" s="42">
        <f t="shared" si="5"/>
        <v>99000</v>
      </c>
      <c r="C35" s="43">
        <f>MIN('Base Mod B'!$A$34:$B$35)</f>
        <v>7.376666667</v>
      </c>
      <c r="D35" s="42">
        <v>30.0</v>
      </c>
      <c r="E35" s="44">
        <f t="shared" si="6"/>
        <v>21908700</v>
      </c>
    </row>
    <row r="36" ht="15.75" customHeight="1">
      <c r="A36" s="34" t="s">
        <v>37</v>
      </c>
      <c r="B36" s="42">
        <f t="shared" si="5"/>
        <v>99000</v>
      </c>
      <c r="C36" s="43">
        <f>MIN('Base Mod B'!$A$45:$B$46)</f>
        <v>4.26</v>
      </c>
      <c r="D36" s="42">
        <v>30.0</v>
      </c>
      <c r="E36" s="44">
        <f t="shared" si="6"/>
        <v>12652200</v>
      </c>
    </row>
    <row r="37" ht="15.75" customHeight="1">
      <c r="A37" s="45" t="s">
        <v>65</v>
      </c>
      <c r="B37" s="28"/>
      <c r="C37" s="28"/>
      <c r="D37" s="29"/>
      <c r="E37" s="46">
        <f>SUM(E33:E36)</f>
        <v>53290944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3:E3"/>
    <mergeCell ref="G3:J3"/>
    <mergeCell ref="A5:A8"/>
    <mergeCell ref="B5:B8"/>
    <mergeCell ref="G5:G8"/>
    <mergeCell ref="B9:B12"/>
    <mergeCell ref="G9:G12"/>
    <mergeCell ref="A31:E31"/>
    <mergeCell ref="A37:D37"/>
    <mergeCell ref="A9:A12"/>
    <mergeCell ref="A13:A16"/>
    <mergeCell ref="B13:B16"/>
    <mergeCell ref="A17:A20"/>
    <mergeCell ref="B17:B20"/>
    <mergeCell ref="A23:E23"/>
    <mergeCell ref="A29:D29"/>
  </mergeCells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43"/>
    <col customWidth="1" min="2" max="2" width="13.71"/>
    <col customWidth="1" min="3" max="10" width="13.29"/>
    <col customWidth="1" min="11" max="11" width="34.14"/>
    <col customWidth="1" min="12" max="12" width="30.71"/>
    <col customWidth="1" min="13" max="26" width="8.86"/>
  </cols>
  <sheetData>
    <row r="1" ht="120.0" customHeight="1">
      <c r="A1" s="47" t="s">
        <v>66</v>
      </c>
      <c r="J1" s="1"/>
      <c r="K1" s="1"/>
      <c r="L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>
      <c r="A3" s="48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ht="15.0" customHeight="1">
      <c r="A5" s="4" t="s">
        <v>68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13</v>
      </c>
      <c r="K5" s="6" t="s">
        <v>14</v>
      </c>
      <c r="L5" s="6" t="s">
        <v>15</v>
      </c>
    </row>
    <row r="6" ht="15.0" customHeight="1">
      <c r="A6" s="5" t="s">
        <v>16</v>
      </c>
      <c r="B6" s="8" t="s">
        <v>69</v>
      </c>
      <c r="C6" s="8" t="s">
        <v>70</v>
      </c>
      <c r="D6" s="9"/>
      <c r="E6" s="9"/>
      <c r="F6" s="9"/>
      <c r="G6" s="9"/>
      <c r="H6" s="9"/>
      <c r="I6" s="9"/>
      <c r="J6" s="10"/>
      <c r="K6" s="10"/>
      <c r="L6" s="10"/>
    </row>
    <row r="7" ht="15.0" customHeight="1">
      <c r="A7" s="5" t="s">
        <v>20</v>
      </c>
      <c r="B7" s="11" t="s">
        <v>71</v>
      </c>
      <c r="C7" s="11" t="s">
        <v>72</v>
      </c>
      <c r="D7" s="11"/>
      <c r="E7" s="11"/>
      <c r="F7" s="11"/>
      <c r="G7" s="9"/>
      <c r="H7" s="9"/>
      <c r="I7" s="9"/>
      <c r="J7" s="10"/>
      <c r="K7" s="10"/>
      <c r="L7" s="10"/>
    </row>
    <row r="8" ht="15.0" customHeight="1">
      <c r="A8" s="5" t="s">
        <v>73</v>
      </c>
      <c r="B8" s="49">
        <v>1.5</v>
      </c>
      <c r="C8" s="50">
        <v>1.69</v>
      </c>
      <c r="D8" s="9"/>
      <c r="E8" s="9"/>
      <c r="F8" s="9"/>
      <c r="G8" s="9"/>
      <c r="H8" s="9"/>
      <c r="I8" s="9"/>
      <c r="J8" s="10"/>
      <c r="K8" s="10"/>
      <c r="L8" s="10"/>
    </row>
    <row r="9" ht="15.0" customHeight="1">
      <c r="A9" s="5" t="s">
        <v>74</v>
      </c>
      <c r="B9" s="11">
        <v>200.0</v>
      </c>
      <c r="C9" s="12">
        <v>200.0</v>
      </c>
      <c r="D9" s="9"/>
      <c r="E9" s="9"/>
      <c r="F9" s="9"/>
      <c r="G9" s="9"/>
      <c r="H9" s="9"/>
      <c r="I9" s="9"/>
      <c r="J9" s="41"/>
      <c r="K9" s="41"/>
      <c r="L9" s="41"/>
    </row>
    <row r="10" ht="15.0" customHeight="1">
      <c r="A10" s="16" t="s">
        <v>75</v>
      </c>
      <c r="B10" s="51">
        <f t="shared" ref="B10:C10" si="1">B8/B9</f>
        <v>0.0075</v>
      </c>
      <c r="C10" s="51">
        <f t="shared" si="1"/>
        <v>0.00845</v>
      </c>
      <c r="D10" s="52"/>
      <c r="E10" s="52"/>
      <c r="F10" s="52"/>
      <c r="G10" s="52"/>
      <c r="H10" s="52"/>
      <c r="I10" s="52"/>
      <c r="J10" s="53">
        <f>IFERROR(MEDIAN($B10:$I10),"-")</f>
        <v>0.007975</v>
      </c>
      <c r="K10" s="53">
        <f>IFERROR(J10*(1-50%),"-")</f>
        <v>0.0039875</v>
      </c>
      <c r="L10" s="53">
        <f>IFERROR(J10*(1+50%),"-")</f>
        <v>0.0119625</v>
      </c>
    </row>
    <row r="11" ht="15.0" customHeight="1">
      <c r="A11" s="5" t="s">
        <v>26</v>
      </c>
      <c r="B11" s="52">
        <f t="shared" ref="B11:I11" si="2">IFERROR(IF(B10&gt;$L10,"Não válido",IF(B10&lt;$K10,"Não válido",B10)),"-")</f>
        <v>0.0075</v>
      </c>
      <c r="C11" s="52">
        <f t="shared" si="2"/>
        <v>0.00845</v>
      </c>
      <c r="D11" s="52" t="str">
        <f t="shared" si="2"/>
        <v>Não válido</v>
      </c>
      <c r="E11" s="52" t="str">
        <f t="shared" si="2"/>
        <v>Não válido</v>
      </c>
      <c r="F11" s="52" t="str">
        <f t="shared" si="2"/>
        <v>Não válido</v>
      </c>
      <c r="G11" s="52" t="str">
        <f t="shared" si="2"/>
        <v>Não válido</v>
      </c>
      <c r="H11" s="52" t="str">
        <f t="shared" si="2"/>
        <v>Não válido</v>
      </c>
      <c r="I11" s="52" t="str">
        <f t="shared" si="2"/>
        <v>Não válido</v>
      </c>
      <c r="J11" s="1"/>
      <c r="K11" s="1"/>
      <c r="L11" s="1"/>
    </row>
    <row r="12" ht="15.0" customHeight="1">
      <c r="A12" s="20" t="s">
        <v>27</v>
      </c>
      <c r="B12" s="53">
        <f>IFERROR(MIN(B11:I11),"-")</f>
        <v>0.0075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ht="15.0" customHeight="1">
      <c r="A13" s="20" t="s">
        <v>28</v>
      </c>
      <c r="B13" s="53">
        <f>IFERROR(MEDIAN(B11:I11),"-")</f>
        <v>0.007975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ht="15.0" customHeight="1">
      <c r="A14" s="20" t="s">
        <v>29</v>
      </c>
      <c r="B14" s="53">
        <f>IFERROR(AVERAGE(B11:I11),"-")</f>
        <v>0.007975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ht="15.0" customHeight="1">
      <c r="A15" s="20" t="s">
        <v>30</v>
      </c>
      <c r="B15" s="53">
        <f>IFERROR(MAX(B11:I11),"-")</f>
        <v>0.00845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ht="15.0" customHeight="1">
      <c r="A17" s="4" t="s">
        <v>76</v>
      </c>
      <c r="B17" s="5" t="s">
        <v>3</v>
      </c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10</v>
      </c>
      <c r="J17" s="6" t="s">
        <v>13</v>
      </c>
      <c r="K17" s="6" t="s">
        <v>14</v>
      </c>
      <c r="L17" s="6" t="s">
        <v>15</v>
      </c>
    </row>
    <row r="18" ht="15.0" customHeight="1">
      <c r="A18" s="5" t="s">
        <v>16</v>
      </c>
      <c r="B18" s="8" t="s">
        <v>69</v>
      </c>
      <c r="C18" s="8" t="s">
        <v>77</v>
      </c>
      <c r="D18" s="8" t="s">
        <v>78</v>
      </c>
      <c r="E18" s="9"/>
      <c r="F18" s="9"/>
      <c r="G18" s="9"/>
      <c r="H18" s="9"/>
      <c r="I18" s="9"/>
      <c r="J18" s="10"/>
      <c r="K18" s="10"/>
      <c r="L18" s="10"/>
    </row>
    <row r="19" ht="15.0" customHeight="1">
      <c r="A19" s="5" t="s">
        <v>20</v>
      </c>
      <c r="B19" s="11" t="s">
        <v>79</v>
      </c>
      <c r="C19" s="11" t="s">
        <v>79</v>
      </c>
      <c r="D19" s="11" t="s">
        <v>79</v>
      </c>
      <c r="E19" s="9"/>
      <c r="F19" s="9"/>
      <c r="G19" s="9"/>
      <c r="H19" s="9"/>
      <c r="I19" s="9"/>
      <c r="J19" s="41"/>
      <c r="K19" s="41"/>
      <c r="L19" s="41"/>
    </row>
    <row r="20" ht="15.0" customHeight="1">
      <c r="A20" s="5" t="s">
        <v>73</v>
      </c>
      <c r="B20" s="49">
        <v>0.98</v>
      </c>
      <c r="C20" s="50">
        <v>0.94</v>
      </c>
      <c r="D20" s="50">
        <v>1.29</v>
      </c>
      <c r="E20" s="9"/>
      <c r="F20" s="9"/>
      <c r="G20" s="9"/>
      <c r="H20" s="9"/>
      <c r="I20" s="9"/>
      <c r="J20" s="54"/>
      <c r="K20" s="54"/>
      <c r="L20" s="54"/>
    </row>
    <row r="21" ht="15.0" customHeight="1">
      <c r="A21" s="5" t="s">
        <v>74</v>
      </c>
      <c r="B21" s="11">
        <v>200.0</v>
      </c>
      <c r="C21" s="11">
        <v>200.0</v>
      </c>
      <c r="D21" s="12">
        <v>200.0</v>
      </c>
      <c r="E21" s="9"/>
      <c r="F21" s="9"/>
      <c r="G21" s="9"/>
      <c r="H21" s="9"/>
      <c r="I21" s="9"/>
      <c r="J21" s="54"/>
      <c r="K21" s="54"/>
      <c r="L21" s="54"/>
    </row>
    <row r="22" ht="15.0" customHeight="1">
      <c r="A22" s="16" t="s">
        <v>80</v>
      </c>
      <c r="B22" s="51">
        <f t="shared" ref="B22:D22" si="3">B20/B21</f>
        <v>0.0049</v>
      </c>
      <c r="C22" s="51">
        <f t="shared" si="3"/>
        <v>0.0047</v>
      </c>
      <c r="D22" s="55">
        <f t="shared" si="3"/>
        <v>0.00645</v>
      </c>
      <c r="E22" s="52"/>
      <c r="F22" s="52"/>
      <c r="G22" s="52"/>
      <c r="H22" s="52"/>
      <c r="I22" s="52"/>
      <c r="J22" s="53">
        <f>IFERROR(MEDIAN($B22:$I22),"-")</f>
        <v>0.0049</v>
      </c>
      <c r="K22" s="53">
        <f>IFERROR(J22*(1-50%),"-")</f>
        <v>0.00245</v>
      </c>
      <c r="L22" s="53">
        <f>IFERROR(J22*(1+50%),"-")</f>
        <v>0.00735</v>
      </c>
    </row>
    <row r="23" ht="15.0" customHeight="1">
      <c r="A23" s="5" t="s">
        <v>26</v>
      </c>
      <c r="B23" s="52">
        <f t="shared" ref="B23:I23" si="4">IFERROR(IF(B22&gt;$L22,"Não válido",IF(B22&lt;$K22,"Não válido",B22)),"-")</f>
        <v>0.0049</v>
      </c>
      <c r="C23" s="52">
        <f t="shared" si="4"/>
        <v>0.0047</v>
      </c>
      <c r="D23" s="52">
        <f t="shared" si="4"/>
        <v>0.00645</v>
      </c>
      <c r="E23" s="52" t="str">
        <f t="shared" si="4"/>
        <v>Não válido</v>
      </c>
      <c r="F23" s="52" t="str">
        <f t="shared" si="4"/>
        <v>Não válido</v>
      </c>
      <c r="G23" s="52" t="str">
        <f t="shared" si="4"/>
        <v>Não válido</v>
      </c>
      <c r="H23" s="52" t="str">
        <f t="shared" si="4"/>
        <v>Não válido</v>
      </c>
      <c r="I23" s="52" t="str">
        <f t="shared" si="4"/>
        <v>Não válido</v>
      </c>
      <c r="J23" s="1"/>
      <c r="K23" s="1"/>
      <c r="L23" s="1"/>
    </row>
    <row r="24" ht="15.0" customHeight="1">
      <c r="A24" s="20" t="s">
        <v>27</v>
      </c>
      <c r="B24" s="53">
        <f>IFERROR(MIN(B23:I23),"-")</f>
        <v>0.0047</v>
      </c>
      <c r="C24" s="56"/>
      <c r="D24" s="1"/>
      <c r="E24" s="1"/>
      <c r="F24" s="1"/>
      <c r="G24" s="1"/>
      <c r="H24" s="1"/>
      <c r="I24" s="1"/>
      <c r="J24" s="1"/>
      <c r="K24" s="1"/>
      <c r="L24" s="1"/>
    </row>
    <row r="25" ht="15.0" customHeight="1">
      <c r="A25" s="20" t="s">
        <v>28</v>
      </c>
      <c r="B25" s="53">
        <f>IFERROR(MEDIAN(B23:I23),"-")</f>
        <v>0.0049</v>
      </c>
      <c r="C25" s="56"/>
      <c r="D25" s="1"/>
      <c r="E25" s="1"/>
      <c r="F25" s="1"/>
      <c r="G25" s="1"/>
      <c r="H25" s="1"/>
      <c r="I25" s="1"/>
      <c r="J25" s="1"/>
      <c r="K25" s="1"/>
      <c r="L25" s="1"/>
    </row>
    <row r="26" ht="15.0" customHeight="1">
      <c r="A26" s="20" t="s">
        <v>29</v>
      </c>
      <c r="B26" s="53">
        <f>IFERROR(AVERAGE(B23:I23),"-")</f>
        <v>0.00535</v>
      </c>
      <c r="C26" s="56"/>
      <c r="D26" s="1"/>
      <c r="E26" s="1"/>
      <c r="F26" s="1"/>
      <c r="G26" s="1"/>
      <c r="H26" s="1"/>
      <c r="I26" s="1"/>
      <c r="J26" s="1"/>
      <c r="K26" s="1"/>
      <c r="L26" s="1"/>
    </row>
    <row r="27" ht="15.0" customHeight="1">
      <c r="A27" s="20" t="s">
        <v>30</v>
      </c>
      <c r="B27" s="53">
        <f>IFERROR(MAX(B23:I23),"-")</f>
        <v>0.00645</v>
      </c>
      <c r="C27" s="56"/>
      <c r="D27" s="1"/>
      <c r="E27" s="1"/>
      <c r="F27" s="1"/>
      <c r="G27" s="1"/>
      <c r="H27" s="1"/>
      <c r="I27" s="1"/>
      <c r="J27" s="1"/>
      <c r="K27" s="1"/>
      <c r="L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.0" customHeight="1">
      <c r="A29" s="4" t="s">
        <v>81</v>
      </c>
      <c r="B29" s="5" t="s">
        <v>3</v>
      </c>
      <c r="C29" s="5" t="s">
        <v>4</v>
      </c>
      <c r="D29" s="5" t="s">
        <v>5</v>
      </c>
      <c r="E29" s="5" t="s">
        <v>6</v>
      </c>
      <c r="F29" s="5" t="s">
        <v>7</v>
      </c>
      <c r="G29" s="5" t="s">
        <v>8</v>
      </c>
      <c r="H29" s="5" t="s">
        <v>9</v>
      </c>
      <c r="I29" s="5" t="s">
        <v>10</v>
      </c>
      <c r="J29" s="6" t="s">
        <v>13</v>
      </c>
      <c r="K29" s="6" t="s">
        <v>14</v>
      </c>
      <c r="L29" s="6" t="s">
        <v>15</v>
      </c>
    </row>
    <row r="30" ht="15.0" customHeight="1">
      <c r="A30" s="5" t="s">
        <v>16</v>
      </c>
      <c r="B30" s="7" t="s">
        <v>69</v>
      </c>
      <c r="C30" s="8" t="s">
        <v>78</v>
      </c>
      <c r="D30" s="9"/>
      <c r="E30" s="9"/>
      <c r="F30" s="9"/>
      <c r="G30" s="9"/>
      <c r="H30" s="9"/>
      <c r="I30" s="9"/>
      <c r="J30" s="10"/>
      <c r="K30" s="10"/>
      <c r="L30" s="10"/>
    </row>
    <row r="31" ht="15.0" customHeight="1">
      <c r="A31" s="5" t="s">
        <v>20</v>
      </c>
      <c r="B31" s="11" t="s">
        <v>82</v>
      </c>
      <c r="C31" s="12" t="s">
        <v>83</v>
      </c>
      <c r="D31" s="9"/>
      <c r="E31" s="9"/>
      <c r="F31" s="9"/>
      <c r="G31" s="9"/>
      <c r="H31" s="9"/>
      <c r="I31" s="9"/>
      <c r="J31" s="10"/>
      <c r="K31" s="10"/>
      <c r="L31" s="10"/>
    </row>
    <row r="32" ht="15.0" customHeight="1">
      <c r="A32" s="5" t="s">
        <v>73</v>
      </c>
      <c r="B32" s="50">
        <v>4.0184615</v>
      </c>
      <c r="C32" s="50">
        <v>7.89</v>
      </c>
      <c r="D32" s="18"/>
      <c r="E32" s="18"/>
      <c r="F32" s="18"/>
      <c r="G32" s="18"/>
      <c r="H32" s="18"/>
      <c r="I32" s="18"/>
      <c r="J32" s="10"/>
      <c r="K32" s="10"/>
      <c r="L32" s="10"/>
    </row>
    <row r="33" ht="15.0" customHeight="1">
      <c r="A33" s="5" t="s">
        <v>84</v>
      </c>
      <c r="B33" s="11">
        <v>200.0</v>
      </c>
      <c r="C33" s="12">
        <v>200.0</v>
      </c>
      <c r="D33" s="9"/>
      <c r="E33" s="9"/>
      <c r="F33" s="9"/>
      <c r="G33" s="9"/>
      <c r="H33" s="9"/>
      <c r="I33" s="9"/>
      <c r="J33" s="10"/>
      <c r="K33" s="10"/>
      <c r="L33" s="10"/>
    </row>
    <row r="34" ht="15.0" customHeight="1">
      <c r="A34" s="16" t="s">
        <v>85</v>
      </c>
      <c r="B34" s="51">
        <f t="shared" ref="B34:C34" si="5">B32/B33</f>
        <v>0.0200923075</v>
      </c>
      <c r="C34" s="51">
        <f t="shared" si="5"/>
        <v>0.03945</v>
      </c>
      <c r="D34" s="52"/>
      <c r="E34" s="52"/>
      <c r="F34" s="52"/>
      <c r="G34" s="52"/>
      <c r="H34" s="52"/>
      <c r="I34" s="52"/>
      <c r="J34" s="53">
        <f>IFERROR(MEDIAN($B34:$I34),"-")</f>
        <v>0.02977115375</v>
      </c>
      <c r="K34" s="53">
        <f>IFERROR(J34*(1-50%),"-")</f>
        <v>0.01488557688</v>
      </c>
      <c r="L34" s="53">
        <f>IFERROR(J34*(1+50%),"-")</f>
        <v>0.04465673063</v>
      </c>
    </row>
    <row r="35" ht="15.0" customHeight="1">
      <c r="A35" s="5" t="s">
        <v>26</v>
      </c>
      <c r="B35" s="52">
        <f t="shared" ref="B35:I35" si="6">IFERROR(IF(B34&gt;$L34,"Não válido",IF(B34&lt;$K34,"Não válido",B34)),"-")</f>
        <v>0.0200923075</v>
      </c>
      <c r="C35" s="52">
        <f t="shared" si="6"/>
        <v>0.03945</v>
      </c>
      <c r="D35" s="52" t="str">
        <f t="shared" si="6"/>
        <v>Não válido</v>
      </c>
      <c r="E35" s="52" t="str">
        <f t="shared" si="6"/>
        <v>Não válido</v>
      </c>
      <c r="F35" s="52" t="str">
        <f t="shared" si="6"/>
        <v>Não válido</v>
      </c>
      <c r="G35" s="52" t="str">
        <f t="shared" si="6"/>
        <v>Não válido</v>
      </c>
      <c r="H35" s="52" t="str">
        <f t="shared" si="6"/>
        <v>Não válido</v>
      </c>
      <c r="I35" s="52" t="str">
        <f t="shared" si="6"/>
        <v>Não válido</v>
      </c>
      <c r="J35" s="1"/>
      <c r="K35" s="1"/>
      <c r="L35" s="1"/>
    </row>
    <row r="36" ht="15.0" customHeight="1">
      <c r="A36" s="20" t="s">
        <v>27</v>
      </c>
      <c r="B36" s="53">
        <f>IFERROR(MIN(B35:I35),"-")</f>
        <v>0.0200923075</v>
      </c>
      <c r="C36" s="56"/>
      <c r="D36" s="1"/>
      <c r="E36" s="1"/>
      <c r="F36" s="1"/>
      <c r="G36" s="1"/>
      <c r="H36" s="1"/>
      <c r="I36" s="1"/>
      <c r="J36" s="1"/>
      <c r="K36" s="1"/>
      <c r="L36" s="1"/>
    </row>
    <row r="37" ht="15.0" customHeight="1">
      <c r="A37" s="20" t="s">
        <v>28</v>
      </c>
      <c r="B37" s="53">
        <f>IFERROR(MEDIAN(B35:I35),"-")</f>
        <v>0.02977115375</v>
      </c>
      <c r="C37" s="56"/>
      <c r="D37" s="1"/>
      <c r="E37" s="1"/>
      <c r="F37" s="1"/>
      <c r="G37" s="1"/>
      <c r="H37" s="1"/>
      <c r="I37" s="1"/>
      <c r="J37" s="1"/>
      <c r="K37" s="1"/>
      <c r="L37" s="1"/>
    </row>
    <row r="38" ht="15.0" customHeight="1">
      <c r="A38" s="20" t="s">
        <v>29</v>
      </c>
      <c r="B38" s="53">
        <f>IFERROR(AVERAGE(B35:I35),"-")</f>
        <v>0.02977115375</v>
      </c>
      <c r="C38" s="56"/>
      <c r="D38" s="1"/>
      <c r="E38" s="1"/>
      <c r="F38" s="1"/>
      <c r="G38" s="1"/>
      <c r="H38" s="1"/>
      <c r="I38" s="1"/>
      <c r="J38" s="1"/>
      <c r="K38" s="1"/>
      <c r="L38" s="1"/>
    </row>
    <row r="39" ht="15.0" customHeight="1">
      <c r="A39" s="20" t="s">
        <v>30</v>
      </c>
      <c r="B39" s="53">
        <f>IFERROR(MAX(B35:I35),"-")</f>
        <v>0.03945</v>
      </c>
      <c r="C39" s="56"/>
      <c r="D39" s="1"/>
      <c r="E39" s="1"/>
      <c r="F39" s="1"/>
      <c r="G39" s="1"/>
      <c r="H39" s="1"/>
      <c r="I39" s="1"/>
      <c r="J39" s="1"/>
      <c r="K39" s="1"/>
      <c r="L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.0" customHeight="1">
      <c r="A41" s="4" t="s">
        <v>86</v>
      </c>
      <c r="B41" s="5" t="s">
        <v>3</v>
      </c>
      <c r="C41" s="5" t="s">
        <v>4</v>
      </c>
      <c r="D41" s="5" t="s">
        <v>5</v>
      </c>
      <c r="E41" s="5" t="s">
        <v>6</v>
      </c>
      <c r="F41" s="5" t="s">
        <v>7</v>
      </c>
      <c r="G41" s="5" t="s">
        <v>8</v>
      </c>
      <c r="H41" s="5" t="s">
        <v>9</v>
      </c>
      <c r="I41" s="5" t="s">
        <v>10</v>
      </c>
      <c r="J41" s="6" t="s">
        <v>13</v>
      </c>
      <c r="K41" s="6" t="s">
        <v>14</v>
      </c>
      <c r="L41" s="6" t="s">
        <v>15</v>
      </c>
    </row>
    <row r="42" ht="15.0" customHeight="1">
      <c r="A42" s="5" t="s">
        <v>16</v>
      </c>
      <c r="B42" s="8" t="s">
        <v>69</v>
      </c>
      <c r="C42" s="8" t="s">
        <v>70</v>
      </c>
      <c r="D42" s="8" t="s">
        <v>78</v>
      </c>
      <c r="E42" s="9"/>
      <c r="F42" s="9"/>
      <c r="G42" s="9"/>
      <c r="H42" s="9"/>
      <c r="I42" s="9"/>
      <c r="J42" s="10"/>
      <c r="K42" s="10"/>
      <c r="L42" s="10"/>
    </row>
    <row r="43" ht="15.0" customHeight="1">
      <c r="A43" s="5" t="s">
        <v>20</v>
      </c>
      <c r="B43" s="11" t="s">
        <v>87</v>
      </c>
      <c r="C43" s="11" t="s">
        <v>88</v>
      </c>
      <c r="D43" s="12" t="s">
        <v>89</v>
      </c>
      <c r="E43" s="9"/>
      <c r="F43" s="9"/>
      <c r="G43" s="9"/>
      <c r="H43" s="9"/>
      <c r="I43" s="9"/>
      <c r="J43" s="10"/>
      <c r="K43" s="10"/>
      <c r="L43" s="10"/>
    </row>
    <row r="44" ht="15.0" customHeight="1">
      <c r="A44" s="5" t="s">
        <v>73</v>
      </c>
      <c r="B44" s="49">
        <v>20.5</v>
      </c>
      <c r="C44" s="50">
        <v>8.74</v>
      </c>
      <c r="D44" s="50">
        <v>10.19</v>
      </c>
      <c r="E44" s="18"/>
      <c r="F44" s="18"/>
      <c r="G44" s="18"/>
      <c r="H44" s="18"/>
      <c r="I44" s="18"/>
      <c r="J44" s="10"/>
      <c r="K44" s="10"/>
      <c r="L44" s="10"/>
    </row>
    <row r="45" ht="15.0" customHeight="1">
      <c r="A45" s="5" t="s">
        <v>84</v>
      </c>
      <c r="B45" s="11">
        <v>1000.0</v>
      </c>
      <c r="C45" s="12">
        <v>400.0</v>
      </c>
      <c r="D45" s="12">
        <v>400.0</v>
      </c>
      <c r="E45" s="9"/>
      <c r="F45" s="9"/>
      <c r="G45" s="9"/>
      <c r="H45" s="9"/>
      <c r="I45" s="9"/>
      <c r="J45" s="10"/>
      <c r="K45" s="10"/>
      <c r="L45" s="10"/>
    </row>
    <row r="46" ht="15.0" customHeight="1">
      <c r="A46" s="16" t="s">
        <v>90</v>
      </c>
      <c r="B46" s="51">
        <f t="shared" ref="B46:D46" si="7">B44/B45</f>
        <v>0.0205</v>
      </c>
      <c r="C46" s="51">
        <f t="shared" si="7"/>
        <v>0.02185</v>
      </c>
      <c r="D46" s="51">
        <f t="shared" si="7"/>
        <v>0.025475</v>
      </c>
      <c r="E46" s="52"/>
      <c r="F46" s="52"/>
      <c r="G46" s="52"/>
      <c r="H46" s="52"/>
      <c r="I46" s="52"/>
      <c r="J46" s="53">
        <f>IFERROR(MEDIAN($B46:$I46),"-")</f>
        <v>0.02185</v>
      </c>
      <c r="K46" s="53">
        <f>IFERROR(J46*(1-50%),"-")</f>
        <v>0.010925</v>
      </c>
      <c r="L46" s="53">
        <f>IFERROR(J46*(1+50%),"-")</f>
        <v>0.032775</v>
      </c>
    </row>
    <row r="47" ht="15.0" customHeight="1">
      <c r="A47" s="5" t="s">
        <v>26</v>
      </c>
      <c r="B47" s="52">
        <f t="shared" ref="B47:I47" si="8">IFERROR(IF(B46&gt;$L46,"Não válido",IF(B46&lt;$K46,"Não válido",B46)),"-")</f>
        <v>0.0205</v>
      </c>
      <c r="C47" s="52">
        <f t="shared" si="8"/>
        <v>0.02185</v>
      </c>
      <c r="D47" s="52">
        <f t="shared" si="8"/>
        <v>0.025475</v>
      </c>
      <c r="E47" s="52" t="str">
        <f t="shared" si="8"/>
        <v>Não válido</v>
      </c>
      <c r="F47" s="52" t="str">
        <f t="shared" si="8"/>
        <v>Não válido</v>
      </c>
      <c r="G47" s="52" t="str">
        <f t="shared" si="8"/>
        <v>Não válido</v>
      </c>
      <c r="H47" s="52" t="str">
        <f t="shared" si="8"/>
        <v>Não válido</v>
      </c>
      <c r="I47" s="52" t="str">
        <f t="shared" si="8"/>
        <v>Não válido</v>
      </c>
      <c r="J47" s="1"/>
      <c r="K47" s="1"/>
      <c r="L47" s="1"/>
    </row>
    <row r="48" ht="15.0" customHeight="1">
      <c r="A48" s="20" t="s">
        <v>27</v>
      </c>
      <c r="B48" s="53">
        <f>IFERROR(MIN(B47:I47),"-")</f>
        <v>0.0205</v>
      </c>
      <c r="C48" s="56"/>
      <c r="D48" s="1"/>
      <c r="E48" s="1"/>
      <c r="F48" s="1"/>
      <c r="G48" s="1"/>
      <c r="H48" s="1"/>
      <c r="I48" s="1"/>
      <c r="J48" s="1"/>
      <c r="K48" s="1"/>
      <c r="L48" s="1"/>
    </row>
    <row r="49" ht="15.0" customHeight="1">
      <c r="A49" s="20" t="s">
        <v>28</v>
      </c>
      <c r="B49" s="53">
        <f>IFERROR(MEDIAN(B47:I47),"-")</f>
        <v>0.02185</v>
      </c>
      <c r="C49" s="56"/>
      <c r="D49" s="1"/>
      <c r="E49" s="1"/>
      <c r="F49" s="1"/>
      <c r="G49" s="1"/>
      <c r="H49" s="1"/>
      <c r="I49" s="1"/>
      <c r="J49" s="1"/>
      <c r="K49" s="1"/>
      <c r="L49" s="1"/>
    </row>
    <row r="50" ht="15.0" customHeight="1">
      <c r="A50" s="20" t="s">
        <v>29</v>
      </c>
      <c r="B50" s="53">
        <f>IFERROR(AVERAGE(B47:I47),"-")</f>
        <v>0.02260833333</v>
      </c>
      <c r="C50" s="56"/>
      <c r="D50" s="1"/>
      <c r="E50" s="1"/>
      <c r="F50" s="1"/>
      <c r="G50" s="1"/>
      <c r="H50" s="1"/>
      <c r="I50" s="1"/>
      <c r="J50" s="1"/>
      <c r="K50" s="1"/>
      <c r="L50" s="1"/>
    </row>
    <row r="51" ht="15.0" customHeight="1">
      <c r="A51" s="20" t="s">
        <v>30</v>
      </c>
      <c r="B51" s="53">
        <f>IFERROR(MAX(B47:I47),"-")</f>
        <v>0.025475</v>
      </c>
      <c r="C51" s="56"/>
      <c r="D51" s="1"/>
      <c r="E51" s="1"/>
      <c r="F51" s="1"/>
      <c r="G51" s="1"/>
      <c r="H51" s="1"/>
      <c r="I51" s="1"/>
      <c r="J51" s="1"/>
      <c r="K51" s="1"/>
      <c r="L51" s="1"/>
    </row>
    <row r="52" ht="15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ht="15.0" customHeight="1">
      <c r="A53" s="4" t="s">
        <v>91</v>
      </c>
      <c r="B53" s="5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6" t="s">
        <v>13</v>
      </c>
      <c r="K53" s="6" t="s">
        <v>14</v>
      </c>
      <c r="L53" s="6" t="s">
        <v>15</v>
      </c>
    </row>
    <row r="54" ht="15.0" customHeight="1">
      <c r="A54" s="5" t="s">
        <v>16</v>
      </c>
      <c r="B54" s="7" t="s">
        <v>69</v>
      </c>
      <c r="C54" s="8" t="s">
        <v>70</v>
      </c>
      <c r="D54" s="8" t="s">
        <v>78</v>
      </c>
      <c r="E54" s="9"/>
      <c r="F54" s="9"/>
      <c r="G54" s="9"/>
      <c r="H54" s="9"/>
      <c r="I54" s="9"/>
      <c r="J54" s="10"/>
      <c r="K54" s="10"/>
      <c r="L54" s="10"/>
    </row>
    <row r="55" ht="15.0" customHeight="1">
      <c r="A55" s="5" t="s">
        <v>20</v>
      </c>
      <c r="B55" s="12" t="s">
        <v>92</v>
      </c>
      <c r="C55" s="11" t="s">
        <v>93</v>
      </c>
      <c r="D55" s="12" t="s">
        <v>94</v>
      </c>
      <c r="E55" s="9"/>
      <c r="F55" s="9"/>
      <c r="G55" s="9"/>
      <c r="H55" s="9"/>
      <c r="I55" s="9"/>
      <c r="J55" s="10"/>
      <c r="K55" s="10"/>
      <c r="L55" s="10"/>
    </row>
    <row r="56" ht="15.0" customHeight="1">
      <c r="A56" s="5" t="s">
        <v>73</v>
      </c>
      <c r="B56" s="50">
        <v>14.457</v>
      </c>
      <c r="C56" s="50">
        <v>12.0</v>
      </c>
      <c r="D56" s="50">
        <v>12.09</v>
      </c>
      <c r="E56" s="18"/>
      <c r="F56" s="18"/>
      <c r="G56" s="18"/>
      <c r="H56" s="18"/>
      <c r="I56" s="18"/>
      <c r="J56" s="10"/>
      <c r="K56" s="10"/>
      <c r="L56" s="10"/>
    </row>
    <row r="57" ht="15.0" customHeight="1">
      <c r="A57" s="5" t="s">
        <v>84</v>
      </c>
      <c r="B57" s="12">
        <v>1000.0</v>
      </c>
      <c r="C57" s="12">
        <v>1000.0</v>
      </c>
      <c r="D57" s="12">
        <v>1000.0</v>
      </c>
      <c r="E57" s="9"/>
      <c r="F57" s="9"/>
      <c r="G57" s="9"/>
      <c r="H57" s="9"/>
      <c r="I57" s="9"/>
      <c r="J57" s="10"/>
      <c r="K57" s="10"/>
      <c r="L57" s="10"/>
    </row>
    <row r="58" ht="15.0" customHeight="1">
      <c r="A58" s="16" t="s">
        <v>95</v>
      </c>
      <c r="B58" s="51">
        <f t="shared" ref="B58:D58" si="9">B56/B57</f>
        <v>0.014457</v>
      </c>
      <c r="C58" s="51">
        <f t="shared" si="9"/>
        <v>0.012</v>
      </c>
      <c r="D58" s="51">
        <f t="shared" si="9"/>
        <v>0.01209</v>
      </c>
      <c r="E58" s="52"/>
      <c r="F58" s="52"/>
      <c r="G58" s="52"/>
      <c r="H58" s="52"/>
      <c r="I58" s="52"/>
      <c r="J58" s="53">
        <f>IFERROR(MEDIAN($B58:$I58),"-")</f>
        <v>0.01209</v>
      </c>
      <c r="K58" s="53">
        <f>IFERROR(J58*(1-50%),"-")</f>
        <v>0.006045</v>
      </c>
      <c r="L58" s="53">
        <f>IFERROR(J58*(1+50%),"-")</f>
        <v>0.018135</v>
      </c>
    </row>
    <row r="59" ht="15.0" customHeight="1">
      <c r="A59" s="5" t="s">
        <v>26</v>
      </c>
      <c r="B59" s="52">
        <f t="shared" ref="B59:I59" si="10">IFERROR(IF(B58&gt;$L58,"Não válido",IF(B58&lt;$K58,"Não válido",B58)),"-")</f>
        <v>0.014457</v>
      </c>
      <c r="C59" s="52">
        <f t="shared" si="10"/>
        <v>0.012</v>
      </c>
      <c r="D59" s="52">
        <f t="shared" si="10"/>
        <v>0.01209</v>
      </c>
      <c r="E59" s="52" t="str">
        <f t="shared" si="10"/>
        <v>Não válido</v>
      </c>
      <c r="F59" s="52" t="str">
        <f t="shared" si="10"/>
        <v>Não válido</v>
      </c>
      <c r="G59" s="52" t="str">
        <f t="shared" si="10"/>
        <v>Não válido</v>
      </c>
      <c r="H59" s="52" t="str">
        <f t="shared" si="10"/>
        <v>Não válido</v>
      </c>
      <c r="I59" s="52" t="str">
        <f t="shared" si="10"/>
        <v>Não válido</v>
      </c>
      <c r="J59" s="1"/>
      <c r="K59" s="1"/>
      <c r="L59" s="1"/>
    </row>
    <row r="60" ht="15.0" customHeight="1">
      <c r="A60" s="20" t="s">
        <v>27</v>
      </c>
      <c r="B60" s="53">
        <f>IFERROR(MIN(B59:I59),"-")</f>
        <v>0.012</v>
      </c>
      <c r="C60" s="56"/>
      <c r="D60" s="1"/>
      <c r="E60" s="1"/>
      <c r="F60" s="1"/>
      <c r="G60" s="1"/>
      <c r="H60" s="1"/>
      <c r="I60" s="1"/>
      <c r="J60" s="1"/>
      <c r="K60" s="1"/>
      <c r="L60" s="1"/>
    </row>
    <row r="61" ht="15.0" customHeight="1">
      <c r="A61" s="20" t="s">
        <v>28</v>
      </c>
      <c r="B61" s="53">
        <f>IFERROR(MEDIAN(B59:I59),"-")</f>
        <v>0.01209</v>
      </c>
      <c r="C61" s="56"/>
      <c r="D61" s="1"/>
      <c r="E61" s="1"/>
      <c r="F61" s="1"/>
      <c r="G61" s="1"/>
      <c r="H61" s="1"/>
      <c r="I61" s="1"/>
      <c r="J61" s="1"/>
      <c r="K61" s="1"/>
      <c r="L61" s="1"/>
    </row>
    <row r="62" ht="15.0" customHeight="1">
      <c r="A62" s="20" t="s">
        <v>29</v>
      </c>
      <c r="B62" s="53">
        <f>IFERROR(AVERAGE(B59:I59),"-")</f>
        <v>0.012849</v>
      </c>
      <c r="C62" s="56"/>
      <c r="D62" s="1"/>
      <c r="E62" s="1"/>
      <c r="F62" s="1"/>
      <c r="G62" s="1"/>
      <c r="H62" s="1"/>
      <c r="I62" s="1"/>
      <c r="J62" s="1"/>
      <c r="K62" s="1"/>
      <c r="L62" s="1"/>
    </row>
    <row r="63" ht="15.0" customHeight="1">
      <c r="A63" s="20" t="s">
        <v>30</v>
      </c>
      <c r="B63" s="53">
        <f>IFERROR(MAX(B59:I59),"-")</f>
        <v>0.014457</v>
      </c>
      <c r="C63" s="56"/>
      <c r="D63" s="1"/>
      <c r="E63" s="1"/>
      <c r="F63" s="1"/>
      <c r="G63" s="1"/>
      <c r="H63" s="1"/>
      <c r="I63" s="1"/>
      <c r="J63" s="1"/>
      <c r="K63" s="1"/>
      <c r="L63" s="1"/>
    </row>
    <row r="64" ht="15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ht="15.0" customHeight="1">
      <c r="A65" s="4" t="s">
        <v>96</v>
      </c>
      <c r="B65" s="5" t="s">
        <v>3</v>
      </c>
      <c r="C65" s="5" t="s">
        <v>4</v>
      </c>
      <c r="D65" s="5" t="s">
        <v>5</v>
      </c>
      <c r="E65" s="5" t="s">
        <v>6</v>
      </c>
      <c r="F65" s="5" t="s">
        <v>7</v>
      </c>
      <c r="G65" s="5" t="s">
        <v>8</v>
      </c>
      <c r="H65" s="5" t="s">
        <v>9</v>
      </c>
      <c r="I65" s="5" t="s">
        <v>10</v>
      </c>
      <c r="J65" s="6" t="s">
        <v>13</v>
      </c>
      <c r="K65" s="6" t="s">
        <v>14</v>
      </c>
      <c r="L65" s="6" t="s">
        <v>15</v>
      </c>
    </row>
    <row r="66" ht="15.0" customHeight="1">
      <c r="A66" s="5" t="s">
        <v>16</v>
      </c>
      <c r="B66" s="8" t="s">
        <v>69</v>
      </c>
      <c r="C66" s="8" t="s">
        <v>78</v>
      </c>
      <c r="D66" s="9"/>
      <c r="E66" s="9"/>
      <c r="F66" s="9"/>
      <c r="G66" s="9"/>
      <c r="H66" s="9"/>
      <c r="I66" s="9"/>
      <c r="J66" s="10"/>
      <c r="K66" s="10"/>
      <c r="L66" s="10"/>
    </row>
    <row r="67" ht="15.0" customHeight="1">
      <c r="A67" s="5" t="s">
        <v>20</v>
      </c>
      <c r="B67" s="11" t="s">
        <v>97</v>
      </c>
      <c r="C67" s="12" t="s">
        <v>98</v>
      </c>
      <c r="D67" s="9"/>
      <c r="E67" s="9"/>
      <c r="F67" s="9"/>
      <c r="G67" s="9"/>
      <c r="H67" s="9"/>
      <c r="I67" s="9"/>
      <c r="J67" s="10"/>
      <c r="K67" s="10"/>
      <c r="L67" s="10"/>
    </row>
    <row r="68" ht="15.0" customHeight="1">
      <c r="A68" s="5" t="s">
        <v>73</v>
      </c>
      <c r="B68" s="50">
        <v>26.551145</v>
      </c>
      <c r="C68" s="50">
        <v>37.26</v>
      </c>
      <c r="D68" s="18"/>
      <c r="E68" s="18"/>
      <c r="F68" s="18"/>
      <c r="G68" s="18"/>
      <c r="H68" s="18"/>
      <c r="I68" s="18"/>
      <c r="J68" s="10"/>
      <c r="K68" s="10"/>
      <c r="L68" s="10"/>
    </row>
    <row r="69" ht="15.0" customHeight="1">
      <c r="A69" s="5" t="s">
        <v>84</v>
      </c>
      <c r="B69" s="11">
        <v>1000.0</v>
      </c>
      <c r="C69" s="12">
        <v>1000.0</v>
      </c>
      <c r="D69" s="9"/>
      <c r="E69" s="9"/>
      <c r="F69" s="9"/>
      <c r="G69" s="9"/>
      <c r="H69" s="9"/>
      <c r="I69" s="9"/>
      <c r="J69" s="10"/>
      <c r="K69" s="10"/>
      <c r="L69" s="10"/>
    </row>
    <row r="70" ht="15.0" customHeight="1">
      <c r="A70" s="16" t="s">
        <v>99</v>
      </c>
      <c r="B70" s="51">
        <f t="shared" ref="B70:C70" si="11">B68/B69</f>
        <v>0.026551145</v>
      </c>
      <c r="C70" s="51">
        <f t="shared" si="11"/>
        <v>0.03726</v>
      </c>
      <c r="D70" s="52"/>
      <c r="E70" s="52"/>
      <c r="F70" s="52"/>
      <c r="G70" s="52"/>
      <c r="H70" s="52"/>
      <c r="I70" s="52"/>
      <c r="J70" s="53">
        <f>IFERROR(MEDIAN($B70:$I70),"-")</f>
        <v>0.0319055725</v>
      </c>
      <c r="K70" s="53">
        <f>IFERROR(J70*(1-50%),"-")</f>
        <v>0.01595278625</v>
      </c>
      <c r="L70" s="53">
        <f>IFERROR(J70*(1+50%),"-")</f>
        <v>0.04785835875</v>
      </c>
    </row>
    <row r="71" ht="15.0" customHeight="1">
      <c r="A71" s="5" t="s">
        <v>26</v>
      </c>
      <c r="B71" s="52">
        <f t="shared" ref="B71:I71" si="12">IFERROR(IF(B70&gt;$L70,"Não válido",IF(B70&lt;$K70,"Não válido",B70)),"-")</f>
        <v>0.026551145</v>
      </c>
      <c r="C71" s="52">
        <f t="shared" si="12"/>
        <v>0.03726</v>
      </c>
      <c r="D71" s="52" t="str">
        <f t="shared" si="12"/>
        <v>Não válido</v>
      </c>
      <c r="E71" s="52" t="str">
        <f t="shared" si="12"/>
        <v>Não válido</v>
      </c>
      <c r="F71" s="52" t="str">
        <f t="shared" si="12"/>
        <v>Não válido</v>
      </c>
      <c r="G71" s="52" t="str">
        <f t="shared" si="12"/>
        <v>Não válido</v>
      </c>
      <c r="H71" s="52" t="str">
        <f t="shared" si="12"/>
        <v>Não válido</v>
      </c>
      <c r="I71" s="52" t="str">
        <f t="shared" si="12"/>
        <v>Não válido</v>
      </c>
      <c r="J71" s="1"/>
      <c r="K71" s="1"/>
      <c r="L71" s="1"/>
    </row>
    <row r="72" ht="15.0" customHeight="1">
      <c r="A72" s="20" t="s">
        <v>27</v>
      </c>
      <c r="B72" s="53">
        <f>IFERROR(MIN(B71:I71),"-")</f>
        <v>0.026551145</v>
      </c>
      <c r="C72" s="56"/>
      <c r="D72" s="1"/>
      <c r="E72" s="1"/>
      <c r="F72" s="1"/>
      <c r="G72" s="1"/>
      <c r="H72" s="1"/>
      <c r="I72" s="1"/>
      <c r="J72" s="1"/>
      <c r="K72" s="1"/>
      <c r="L72" s="1"/>
    </row>
    <row r="73" ht="15.0" customHeight="1">
      <c r="A73" s="20" t="s">
        <v>28</v>
      </c>
      <c r="B73" s="53">
        <f>IFERROR(MEDIAN(B71:I71),"-")</f>
        <v>0.0319055725</v>
      </c>
      <c r="C73" s="56"/>
      <c r="D73" s="1"/>
      <c r="E73" s="1"/>
      <c r="F73" s="1"/>
      <c r="G73" s="1"/>
      <c r="H73" s="1"/>
      <c r="I73" s="1"/>
      <c r="J73" s="1"/>
      <c r="K73" s="1"/>
      <c r="L73" s="1"/>
    </row>
    <row r="74" ht="15.0" customHeight="1">
      <c r="A74" s="20" t="s">
        <v>29</v>
      </c>
      <c r="B74" s="53">
        <f>IFERROR(AVERAGE(B71:I71),"-")</f>
        <v>0.0319055725</v>
      </c>
      <c r="C74" s="56"/>
      <c r="D74" s="1"/>
      <c r="E74" s="1"/>
      <c r="F74" s="1"/>
      <c r="G74" s="1"/>
      <c r="H74" s="1"/>
      <c r="I74" s="1"/>
      <c r="J74" s="1"/>
      <c r="K74" s="1"/>
      <c r="L74" s="1"/>
    </row>
    <row r="75" ht="15.0" customHeight="1">
      <c r="A75" s="20" t="s">
        <v>30</v>
      </c>
      <c r="B75" s="53">
        <f>IFERROR(MAX(B71:I71),"-")</f>
        <v>0.03726</v>
      </c>
      <c r="C75" s="56"/>
      <c r="D75" s="1"/>
      <c r="E75" s="1"/>
      <c r="F75" s="1"/>
      <c r="G75" s="1"/>
      <c r="H75" s="1"/>
      <c r="I75" s="1"/>
      <c r="J75" s="1"/>
      <c r="K75" s="1"/>
      <c r="L75" s="1"/>
    </row>
    <row r="76" ht="15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ht="15.0" customHeight="1">
      <c r="A77" s="4" t="s">
        <v>100</v>
      </c>
      <c r="B77" s="5" t="s">
        <v>3</v>
      </c>
      <c r="C77" s="5" t="s">
        <v>4</v>
      </c>
      <c r="D77" s="5" t="s">
        <v>5</v>
      </c>
      <c r="E77" s="5" t="s">
        <v>6</v>
      </c>
      <c r="F77" s="5" t="s">
        <v>7</v>
      </c>
      <c r="G77" s="5" t="s">
        <v>8</v>
      </c>
      <c r="H77" s="5" t="s">
        <v>9</v>
      </c>
      <c r="I77" s="5" t="s">
        <v>10</v>
      </c>
      <c r="J77" s="6" t="s">
        <v>13</v>
      </c>
      <c r="K77" s="6" t="s">
        <v>14</v>
      </c>
      <c r="L77" s="6" t="s">
        <v>15</v>
      </c>
    </row>
    <row r="78" ht="15.0" customHeight="1">
      <c r="A78" s="5" t="s">
        <v>16</v>
      </c>
      <c r="B78" s="7" t="s">
        <v>69</v>
      </c>
      <c r="C78" s="8" t="s">
        <v>101</v>
      </c>
      <c r="D78" s="8" t="s">
        <v>78</v>
      </c>
      <c r="E78" s="9"/>
      <c r="F78" s="9"/>
      <c r="G78" s="9"/>
      <c r="H78" s="9"/>
      <c r="I78" s="9"/>
      <c r="J78" s="10"/>
      <c r="K78" s="10"/>
      <c r="L78" s="10"/>
    </row>
    <row r="79" ht="15.0" customHeight="1">
      <c r="A79" s="5" t="s">
        <v>20</v>
      </c>
      <c r="B79" s="11" t="s">
        <v>102</v>
      </c>
      <c r="C79" s="12" t="s">
        <v>103</v>
      </c>
      <c r="D79" s="12" t="s">
        <v>103</v>
      </c>
      <c r="E79" s="9"/>
      <c r="F79" s="9"/>
      <c r="G79" s="9"/>
      <c r="H79" s="9"/>
      <c r="I79" s="9"/>
      <c r="J79" s="10"/>
      <c r="K79" s="10"/>
      <c r="L79" s="10"/>
    </row>
    <row r="80" ht="15.0" customHeight="1">
      <c r="A80" s="5" t="s">
        <v>73</v>
      </c>
      <c r="B80" s="50">
        <v>5.31637</v>
      </c>
      <c r="C80" s="50">
        <v>5.05</v>
      </c>
      <c r="D80" s="50">
        <v>5.34</v>
      </c>
      <c r="E80" s="18"/>
      <c r="F80" s="18"/>
      <c r="G80" s="18"/>
      <c r="H80" s="18"/>
      <c r="I80" s="18"/>
      <c r="J80" s="10"/>
      <c r="K80" s="10"/>
      <c r="L80" s="10"/>
    </row>
    <row r="81" ht="15.0" customHeight="1">
      <c r="A81" s="5" t="s">
        <v>84</v>
      </c>
      <c r="B81" s="11">
        <v>400.0</v>
      </c>
      <c r="C81" s="12">
        <v>400.0</v>
      </c>
      <c r="D81" s="12">
        <v>400.0</v>
      </c>
      <c r="E81" s="9"/>
      <c r="F81" s="9"/>
      <c r="G81" s="9"/>
      <c r="H81" s="9"/>
      <c r="I81" s="9"/>
      <c r="J81" s="10"/>
      <c r="K81" s="10"/>
      <c r="L81" s="10"/>
    </row>
    <row r="82" ht="15.0" customHeight="1">
      <c r="A82" s="16" t="s">
        <v>104</v>
      </c>
      <c r="B82" s="51">
        <f t="shared" ref="B82:D82" si="13">B80/B81</f>
        <v>0.013290925</v>
      </c>
      <c r="C82" s="51">
        <f t="shared" si="13"/>
        <v>0.012625</v>
      </c>
      <c r="D82" s="51">
        <f t="shared" si="13"/>
        <v>0.01335</v>
      </c>
      <c r="E82" s="52"/>
      <c r="F82" s="52"/>
      <c r="G82" s="52"/>
      <c r="H82" s="52"/>
      <c r="I82" s="52"/>
      <c r="J82" s="53">
        <f>IFERROR(MEDIAN($B82:$I82),"-")</f>
        <v>0.013290925</v>
      </c>
      <c r="K82" s="53">
        <f>IFERROR(J82*(1-50%),"-")</f>
        <v>0.0066454625</v>
      </c>
      <c r="L82" s="53">
        <f>IFERROR(J82*(1+50%),"-")</f>
        <v>0.0199363875</v>
      </c>
    </row>
    <row r="83" ht="15.0" customHeight="1">
      <c r="A83" s="5" t="s">
        <v>26</v>
      </c>
      <c r="B83" s="52">
        <f t="shared" ref="B83:I83" si="14">IFERROR(IF(B82&gt;$L82,"Não válido",IF(B82&lt;$K82,"Não válido",B82)),"-")</f>
        <v>0.013290925</v>
      </c>
      <c r="C83" s="52">
        <f t="shared" si="14"/>
        <v>0.012625</v>
      </c>
      <c r="D83" s="52">
        <f t="shared" si="14"/>
        <v>0.01335</v>
      </c>
      <c r="E83" s="52" t="str">
        <f t="shared" si="14"/>
        <v>Não válido</v>
      </c>
      <c r="F83" s="52" t="str">
        <f t="shared" si="14"/>
        <v>Não válido</v>
      </c>
      <c r="G83" s="52" t="str">
        <f t="shared" si="14"/>
        <v>Não válido</v>
      </c>
      <c r="H83" s="52" t="str">
        <f t="shared" si="14"/>
        <v>Não válido</v>
      </c>
      <c r="I83" s="52" t="str">
        <f t="shared" si="14"/>
        <v>Não válido</v>
      </c>
      <c r="J83" s="1"/>
      <c r="K83" s="1"/>
      <c r="L83" s="1"/>
    </row>
    <row r="84" ht="15.0" customHeight="1">
      <c r="A84" s="20" t="s">
        <v>27</v>
      </c>
      <c r="B84" s="53">
        <f>IFERROR(MIN(B83:I83),"-")</f>
        <v>0.012625</v>
      </c>
      <c r="C84" s="56"/>
      <c r="D84" s="1"/>
      <c r="E84" s="1"/>
      <c r="F84" s="1"/>
      <c r="G84" s="1"/>
      <c r="H84" s="1"/>
      <c r="I84" s="1"/>
      <c r="J84" s="1"/>
      <c r="K84" s="1"/>
      <c r="L84" s="1"/>
    </row>
    <row r="85" ht="15.0" customHeight="1">
      <c r="A85" s="20" t="s">
        <v>28</v>
      </c>
      <c r="B85" s="53">
        <f>IFERROR(MEDIAN(B83:I83),"-")</f>
        <v>0.013290925</v>
      </c>
      <c r="C85" s="56"/>
      <c r="D85" s="1"/>
      <c r="E85" s="1"/>
      <c r="F85" s="1"/>
      <c r="G85" s="1"/>
      <c r="H85" s="1"/>
      <c r="I85" s="1"/>
      <c r="J85" s="1"/>
      <c r="K85" s="1"/>
      <c r="L85" s="1"/>
    </row>
    <row r="86" ht="15.0" customHeight="1">
      <c r="A86" s="20" t="s">
        <v>29</v>
      </c>
      <c r="B86" s="53">
        <f>IFERROR(AVERAGE(B83:I83),"-")</f>
        <v>0.01308864167</v>
      </c>
      <c r="C86" s="56"/>
      <c r="D86" s="1"/>
      <c r="E86" s="1"/>
      <c r="F86" s="1"/>
      <c r="G86" s="1"/>
      <c r="H86" s="1"/>
      <c r="I86" s="1"/>
      <c r="J86" s="1"/>
      <c r="K86" s="1"/>
      <c r="L86" s="1"/>
    </row>
    <row r="87" ht="15.0" customHeight="1">
      <c r="A87" s="20" t="s">
        <v>30</v>
      </c>
      <c r="B87" s="53">
        <f>IFERROR(MAX(B83:I83),"-")</f>
        <v>0.01335</v>
      </c>
      <c r="C87" s="56"/>
      <c r="D87" s="1"/>
      <c r="E87" s="1"/>
      <c r="F87" s="1"/>
      <c r="G87" s="1"/>
      <c r="H87" s="1"/>
      <c r="I87" s="1"/>
      <c r="J87" s="1"/>
      <c r="K87" s="1"/>
      <c r="L87" s="1"/>
    </row>
    <row r="88" ht="15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ht="15.0" customHeight="1">
      <c r="A89" s="4" t="s">
        <v>105</v>
      </c>
      <c r="B89" s="5" t="s">
        <v>3</v>
      </c>
      <c r="C89" s="5" t="s">
        <v>4</v>
      </c>
      <c r="D89" s="5" t="s">
        <v>5</v>
      </c>
      <c r="E89" s="5" t="s">
        <v>6</v>
      </c>
      <c r="F89" s="5" t="s">
        <v>7</v>
      </c>
      <c r="G89" s="5" t="s">
        <v>8</v>
      </c>
      <c r="H89" s="5" t="s">
        <v>9</v>
      </c>
      <c r="I89" s="5" t="s">
        <v>10</v>
      </c>
      <c r="J89" s="6" t="s">
        <v>13</v>
      </c>
      <c r="K89" s="6" t="s">
        <v>14</v>
      </c>
      <c r="L89" s="6" t="s">
        <v>15</v>
      </c>
    </row>
    <row r="90" ht="15.0" customHeight="1">
      <c r="A90" s="5" t="s">
        <v>16</v>
      </c>
      <c r="B90" s="7" t="s">
        <v>69</v>
      </c>
      <c r="C90" s="7" t="s">
        <v>106</v>
      </c>
      <c r="D90" s="8" t="s">
        <v>78</v>
      </c>
      <c r="E90" s="9"/>
      <c r="F90" s="9"/>
      <c r="G90" s="9"/>
      <c r="H90" s="9"/>
      <c r="I90" s="9"/>
      <c r="J90" s="10"/>
      <c r="K90" s="10"/>
      <c r="L90" s="10"/>
    </row>
    <row r="91" ht="15.0" customHeight="1">
      <c r="A91" s="5" t="s">
        <v>20</v>
      </c>
      <c r="B91" s="11" t="s">
        <v>107</v>
      </c>
      <c r="C91" s="11" t="s">
        <v>108</v>
      </c>
      <c r="D91" s="12" t="s">
        <v>109</v>
      </c>
      <c r="E91" s="9"/>
      <c r="F91" s="9"/>
      <c r="G91" s="9"/>
      <c r="H91" s="9"/>
      <c r="I91" s="9"/>
      <c r="J91" s="10"/>
      <c r="K91" s="10"/>
      <c r="L91" s="10"/>
    </row>
    <row r="92" ht="15.0" customHeight="1">
      <c r="A92" s="5" t="s">
        <v>73</v>
      </c>
      <c r="B92" s="50">
        <v>3.5477243</v>
      </c>
      <c r="C92" s="50">
        <v>75.0</v>
      </c>
      <c r="D92" s="50">
        <v>8.99</v>
      </c>
      <c r="E92" s="18"/>
      <c r="F92" s="18"/>
      <c r="G92" s="18"/>
      <c r="H92" s="18"/>
      <c r="I92" s="18"/>
      <c r="J92" s="10"/>
      <c r="K92" s="10"/>
      <c r="L92" s="10"/>
    </row>
    <row r="93" ht="15.0" customHeight="1">
      <c r="A93" s="5" t="s">
        <v>84</v>
      </c>
      <c r="B93" s="11">
        <v>1000.0</v>
      </c>
      <c r="C93" s="11">
        <v>13000.0</v>
      </c>
      <c r="D93" s="12">
        <v>1800.0</v>
      </c>
      <c r="E93" s="9"/>
      <c r="F93" s="9"/>
      <c r="G93" s="9"/>
      <c r="H93" s="9"/>
      <c r="I93" s="9"/>
      <c r="J93" s="10"/>
      <c r="K93" s="10"/>
      <c r="L93" s="10"/>
    </row>
    <row r="94" ht="15.0" customHeight="1">
      <c r="A94" s="16" t="s">
        <v>110</v>
      </c>
      <c r="B94" s="51">
        <f t="shared" ref="B94:D94" si="15">B92/B93</f>
        <v>0.0035477243</v>
      </c>
      <c r="C94" s="51">
        <f t="shared" si="15"/>
        <v>0.005769230769</v>
      </c>
      <c r="D94" s="51">
        <f t="shared" si="15"/>
        <v>0.004994444444</v>
      </c>
      <c r="E94" s="57"/>
      <c r="F94" s="57"/>
      <c r="G94" s="57"/>
      <c r="H94" s="57"/>
      <c r="I94" s="57"/>
      <c r="J94" s="53">
        <f>IFERROR(MEDIAN($B94:$I94),"-")</f>
        <v>0.004994444444</v>
      </c>
      <c r="K94" s="53">
        <f>IFERROR(J94*(1-50%),"-")</f>
        <v>0.002497222222</v>
      </c>
      <c r="L94" s="53">
        <f>IFERROR(J94*(1+50%),"-")</f>
        <v>0.007491666667</v>
      </c>
    </row>
    <row r="95" ht="15.0" customHeight="1">
      <c r="A95" s="5" t="s">
        <v>26</v>
      </c>
      <c r="B95" s="52">
        <f t="shared" ref="B95:I95" si="16">IFERROR(IF(B94&gt;$L94,"Não válido",IF(B94&lt;$K94,"Não válido",B94)),"-")</f>
        <v>0.0035477243</v>
      </c>
      <c r="C95" s="52">
        <f t="shared" si="16"/>
        <v>0.005769230769</v>
      </c>
      <c r="D95" s="52">
        <f t="shared" si="16"/>
        <v>0.004994444444</v>
      </c>
      <c r="E95" s="52" t="str">
        <f t="shared" si="16"/>
        <v>Não válido</v>
      </c>
      <c r="F95" s="52" t="str">
        <f t="shared" si="16"/>
        <v>Não válido</v>
      </c>
      <c r="G95" s="52" t="str">
        <f t="shared" si="16"/>
        <v>Não válido</v>
      </c>
      <c r="H95" s="52" t="str">
        <f t="shared" si="16"/>
        <v>Não válido</v>
      </c>
      <c r="I95" s="52" t="str">
        <f t="shared" si="16"/>
        <v>Não válido</v>
      </c>
      <c r="J95" s="1"/>
      <c r="K95" s="1"/>
      <c r="L95" s="1"/>
    </row>
    <row r="96" ht="15.0" customHeight="1">
      <c r="A96" s="20" t="s">
        <v>27</v>
      </c>
      <c r="B96" s="53">
        <f>IFERROR(MIN(B95:I95),"-")</f>
        <v>0.0035477243</v>
      </c>
      <c r="C96" s="56"/>
      <c r="D96" s="1"/>
      <c r="E96" s="1"/>
      <c r="F96" s="1"/>
      <c r="G96" s="1"/>
      <c r="H96" s="1"/>
      <c r="I96" s="1"/>
      <c r="J96" s="1"/>
      <c r="K96" s="1"/>
      <c r="L96" s="1"/>
    </row>
    <row r="97" ht="15.0" customHeight="1">
      <c r="A97" s="20" t="s">
        <v>28</v>
      </c>
      <c r="B97" s="53">
        <f>IFERROR(MEDIAN(B95:I95),"-")</f>
        <v>0.004994444444</v>
      </c>
      <c r="C97" s="56"/>
      <c r="D97" s="1"/>
      <c r="E97" s="1"/>
      <c r="F97" s="1"/>
      <c r="G97" s="1"/>
      <c r="H97" s="1"/>
      <c r="I97" s="1"/>
      <c r="J97" s="1"/>
      <c r="K97" s="1"/>
      <c r="L97" s="1"/>
    </row>
    <row r="98" ht="15.0" customHeight="1">
      <c r="A98" s="20" t="s">
        <v>29</v>
      </c>
      <c r="B98" s="53">
        <f>IFERROR(AVERAGE(B95:I95),"-")</f>
        <v>0.004770466505</v>
      </c>
      <c r="C98" s="56"/>
      <c r="D98" s="1"/>
      <c r="E98" s="1"/>
      <c r="F98" s="1"/>
      <c r="G98" s="1"/>
      <c r="H98" s="1"/>
      <c r="I98" s="1"/>
      <c r="J98" s="1"/>
      <c r="K98" s="1"/>
      <c r="L98" s="1"/>
    </row>
    <row r="99" ht="15.0" customHeight="1">
      <c r="A99" s="20" t="s">
        <v>30</v>
      </c>
      <c r="B99" s="53">
        <f>IFERROR(MAX(B95:I95),"-")</f>
        <v>0.005769230769</v>
      </c>
      <c r="C99" s="56"/>
      <c r="D99" s="1"/>
      <c r="E99" s="1"/>
      <c r="F99" s="1"/>
      <c r="G99" s="1"/>
      <c r="H99" s="1"/>
      <c r="I99" s="1"/>
      <c r="J99" s="1"/>
      <c r="K99" s="1"/>
      <c r="L99" s="1"/>
    </row>
    <row r="100" ht="15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ht="15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>
      <c r="A102" s="58" t="s">
        <v>111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ht="15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ht="15.0" customHeight="1">
      <c r="A104" s="4" t="s">
        <v>112</v>
      </c>
      <c r="B104" s="5" t="s">
        <v>3</v>
      </c>
      <c r="C104" s="5" t="s">
        <v>4</v>
      </c>
      <c r="D104" s="5" t="s">
        <v>5</v>
      </c>
      <c r="E104" s="5" t="s">
        <v>6</v>
      </c>
      <c r="F104" s="5" t="s">
        <v>7</v>
      </c>
      <c r="G104" s="5" t="s">
        <v>8</v>
      </c>
      <c r="H104" s="5" t="s">
        <v>9</v>
      </c>
      <c r="I104" s="5" t="s">
        <v>10</v>
      </c>
      <c r="J104" s="6" t="s">
        <v>13</v>
      </c>
      <c r="K104" s="6" t="s">
        <v>14</v>
      </c>
      <c r="L104" s="6" t="s">
        <v>15</v>
      </c>
    </row>
    <row r="105" ht="15.0" customHeight="1">
      <c r="A105" s="5" t="s">
        <v>16</v>
      </c>
      <c r="B105" s="7" t="s">
        <v>69</v>
      </c>
      <c r="C105" s="8" t="s">
        <v>78</v>
      </c>
      <c r="D105" s="8" t="s">
        <v>113</v>
      </c>
      <c r="E105" s="9"/>
      <c r="F105" s="9"/>
      <c r="G105" s="9"/>
      <c r="H105" s="9"/>
      <c r="I105" s="9"/>
      <c r="J105" s="10"/>
      <c r="K105" s="10"/>
      <c r="L105" s="10"/>
    </row>
    <row r="106" ht="15.0" customHeight="1">
      <c r="A106" s="5" t="s">
        <v>20</v>
      </c>
      <c r="B106" s="11" t="s">
        <v>114</v>
      </c>
      <c r="C106" s="12" t="s">
        <v>115</v>
      </c>
      <c r="D106" s="12" t="s">
        <v>115</v>
      </c>
      <c r="E106" s="9"/>
      <c r="F106" s="9"/>
      <c r="G106" s="9"/>
      <c r="H106" s="9"/>
      <c r="I106" s="9"/>
      <c r="J106" s="10"/>
      <c r="K106" s="10"/>
      <c r="L106" s="10"/>
    </row>
    <row r="107" ht="15.0" customHeight="1">
      <c r="A107" s="5" t="s">
        <v>73</v>
      </c>
      <c r="B107" s="50">
        <v>22.426761</v>
      </c>
      <c r="C107" s="50">
        <v>21.945</v>
      </c>
      <c r="D107" s="50">
        <v>23.786666</v>
      </c>
      <c r="E107" s="18"/>
      <c r="F107" s="18"/>
      <c r="G107" s="18"/>
      <c r="H107" s="18"/>
      <c r="I107" s="18"/>
      <c r="J107" s="10"/>
      <c r="K107" s="10"/>
      <c r="L107" s="10"/>
    </row>
    <row r="108" ht="15.0" customHeight="1">
      <c r="A108" s="5" t="s">
        <v>84</v>
      </c>
      <c r="B108" s="11">
        <v>5000.0</v>
      </c>
      <c r="C108" s="12">
        <v>5000.0</v>
      </c>
      <c r="D108" s="12">
        <v>5000.0</v>
      </c>
      <c r="E108" s="9"/>
      <c r="F108" s="9"/>
      <c r="G108" s="9"/>
      <c r="H108" s="9"/>
      <c r="I108" s="9"/>
      <c r="J108" s="10"/>
      <c r="K108" s="10"/>
      <c r="L108" s="10"/>
    </row>
    <row r="109" ht="15.0" customHeight="1">
      <c r="A109" s="16" t="s">
        <v>116</v>
      </c>
      <c r="B109" s="51">
        <f t="shared" ref="B109:D109" si="17">B107/B108</f>
        <v>0.0044853522</v>
      </c>
      <c r="C109" s="51">
        <f t="shared" si="17"/>
        <v>0.004389</v>
      </c>
      <c r="D109" s="51">
        <f t="shared" si="17"/>
        <v>0.0047573332</v>
      </c>
      <c r="E109" s="52"/>
      <c r="F109" s="52"/>
      <c r="G109" s="52"/>
      <c r="H109" s="52"/>
      <c r="I109" s="52"/>
      <c r="J109" s="53">
        <f>IFERROR(MEDIAN($B109:$I109),"-")</f>
        <v>0.0044853522</v>
      </c>
      <c r="K109" s="53">
        <f>IFERROR(J109*(1-50%),"-")</f>
        <v>0.0022426761</v>
      </c>
      <c r="L109" s="53">
        <f>IFERROR(J109*(1+50%),"-")</f>
        <v>0.0067280283</v>
      </c>
    </row>
    <row r="110" ht="15.0" customHeight="1">
      <c r="A110" s="5" t="s">
        <v>26</v>
      </c>
      <c r="B110" s="52">
        <f t="shared" ref="B110:I110" si="18">IFERROR(IF(B109&gt;$L109,"Não válido",IF(B109&lt;$K109,"Não válido",B109)),"-")</f>
        <v>0.0044853522</v>
      </c>
      <c r="C110" s="52">
        <f t="shared" si="18"/>
        <v>0.004389</v>
      </c>
      <c r="D110" s="52">
        <f t="shared" si="18"/>
        <v>0.0047573332</v>
      </c>
      <c r="E110" s="52" t="str">
        <f t="shared" si="18"/>
        <v>Não válido</v>
      </c>
      <c r="F110" s="52" t="str">
        <f t="shared" si="18"/>
        <v>Não válido</v>
      </c>
      <c r="G110" s="52" t="str">
        <f t="shared" si="18"/>
        <v>Não válido</v>
      </c>
      <c r="H110" s="52" t="str">
        <f t="shared" si="18"/>
        <v>Não válido</v>
      </c>
      <c r="I110" s="52" t="str">
        <f t="shared" si="18"/>
        <v>Não válido</v>
      </c>
      <c r="J110" s="1"/>
      <c r="K110" s="1"/>
      <c r="L110" s="1"/>
    </row>
    <row r="111" ht="15.0" customHeight="1">
      <c r="A111" s="20" t="s">
        <v>27</v>
      </c>
      <c r="B111" s="53">
        <f>IFERROR(MIN(B110:I110),"-")</f>
        <v>0.004389</v>
      </c>
      <c r="C111" s="56"/>
      <c r="D111" s="1"/>
      <c r="E111" s="1"/>
      <c r="F111" s="1"/>
      <c r="G111" s="1"/>
      <c r="H111" s="1"/>
      <c r="I111" s="1"/>
      <c r="J111" s="1"/>
      <c r="K111" s="1"/>
      <c r="L111" s="1"/>
    </row>
    <row r="112" ht="15.0" customHeight="1">
      <c r="A112" s="20" t="s">
        <v>28</v>
      </c>
      <c r="B112" s="53">
        <f>IFERROR(MEDIAN(B110:I110),"-")</f>
        <v>0.0044853522</v>
      </c>
      <c r="C112" s="56"/>
      <c r="D112" s="1"/>
      <c r="E112" s="1"/>
      <c r="F112" s="1"/>
      <c r="G112" s="1"/>
      <c r="H112" s="1"/>
      <c r="I112" s="1"/>
      <c r="J112" s="1"/>
      <c r="K112" s="1"/>
      <c r="L112" s="1"/>
    </row>
    <row r="113" ht="15.0" customHeight="1">
      <c r="A113" s="20" t="s">
        <v>29</v>
      </c>
      <c r="B113" s="53">
        <f>IFERROR(AVERAGE(B110:I110),"-")</f>
        <v>0.004543895133</v>
      </c>
      <c r="C113" s="56"/>
      <c r="D113" s="1"/>
      <c r="E113" s="1"/>
      <c r="F113" s="1"/>
      <c r="G113" s="1"/>
      <c r="H113" s="1"/>
      <c r="I113" s="1"/>
      <c r="J113" s="1"/>
      <c r="K113" s="1"/>
      <c r="L113" s="1"/>
    </row>
    <row r="114" ht="15.0" customHeight="1">
      <c r="A114" s="20" t="s">
        <v>30</v>
      </c>
      <c r="B114" s="53">
        <f>IFERROR(MAX(B110:I110),"-")</f>
        <v>0.0047573332</v>
      </c>
      <c r="C114" s="56"/>
      <c r="D114" s="1"/>
      <c r="E114" s="1"/>
      <c r="F114" s="1"/>
      <c r="G114" s="1"/>
      <c r="H114" s="1"/>
      <c r="I114" s="1"/>
      <c r="J114" s="1"/>
      <c r="K114" s="1"/>
      <c r="L114" s="1"/>
    </row>
    <row r="115" ht="15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ht="15.0" customHeight="1">
      <c r="A116" s="4" t="s">
        <v>117</v>
      </c>
      <c r="B116" s="5" t="s">
        <v>3</v>
      </c>
      <c r="C116" s="5" t="s">
        <v>4</v>
      </c>
      <c r="D116" s="5" t="s">
        <v>5</v>
      </c>
      <c r="E116" s="5" t="s">
        <v>6</v>
      </c>
      <c r="F116" s="5" t="s">
        <v>7</v>
      </c>
      <c r="G116" s="5" t="s">
        <v>8</v>
      </c>
      <c r="H116" s="5" t="s">
        <v>9</v>
      </c>
      <c r="I116" s="5" t="s">
        <v>10</v>
      </c>
      <c r="J116" s="6" t="s">
        <v>13</v>
      </c>
      <c r="K116" s="6" t="s">
        <v>14</v>
      </c>
      <c r="L116" s="6" t="s">
        <v>15</v>
      </c>
    </row>
    <row r="117" ht="15.0" customHeight="1">
      <c r="A117" s="5" t="s">
        <v>16</v>
      </c>
      <c r="B117" s="7" t="s">
        <v>69</v>
      </c>
      <c r="C117" s="7" t="s">
        <v>118</v>
      </c>
      <c r="D117" s="8" t="s">
        <v>101</v>
      </c>
      <c r="E117" s="9"/>
      <c r="F117" s="9"/>
      <c r="G117" s="9"/>
      <c r="H117" s="9"/>
      <c r="I117" s="9"/>
      <c r="J117" s="10"/>
      <c r="K117" s="10"/>
      <c r="L117" s="10"/>
    </row>
    <row r="118" ht="15.0" customHeight="1">
      <c r="A118" s="5" t="s">
        <v>20</v>
      </c>
      <c r="B118" s="11" t="s">
        <v>119</v>
      </c>
      <c r="C118" s="11" t="s">
        <v>120</v>
      </c>
      <c r="D118" s="12" t="s">
        <v>121</v>
      </c>
      <c r="E118" s="9"/>
      <c r="F118" s="9"/>
      <c r="G118" s="9"/>
      <c r="H118" s="9"/>
      <c r="I118" s="9"/>
      <c r="J118" s="10"/>
      <c r="K118" s="10"/>
      <c r="L118" s="10"/>
    </row>
    <row r="119" ht="15.0" customHeight="1">
      <c r="A119" s="5" t="s">
        <v>73</v>
      </c>
      <c r="B119" s="49">
        <v>6.23</v>
      </c>
      <c r="C119" s="49">
        <v>6.1</v>
      </c>
      <c r="D119" s="50">
        <v>7.536</v>
      </c>
      <c r="E119" s="18"/>
      <c r="F119" s="18"/>
      <c r="G119" s="18"/>
      <c r="H119" s="18"/>
      <c r="I119" s="18"/>
      <c r="J119" s="10"/>
      <c r="K119" s="10"/>
      <c r="L119" s="10"/>
    </row>
    <row r="120" ht="15.0" customHeight="1">
      <c r="A120" s="5" t="s">
        <v>84</v>
      </c>
      <c r="B120" s="11">
        <v>1000.0</v>
      </c>
      <c r="C120" s="11">
        <v>1000.0</v>
      </c>
      <c r="D120" s="12">
        <v>1000.0</v>
      </c>
      <c r="E120" s="9"/>
      <c r="F120" s="9"/>
      <c r="G120" s="9"/>
      <c r="H120" s="9"/>
      <c r="I120" s="9"/>
      <c r="J120" s="10"/>
      <c r="K120" s="10"/>
      <c r="L120" s="10"/>
    </row>
    <row r="121" ht="15.0" customHeight="1">
      <c r="A121" s="16" t="s">
        <v>122</v>
      </c>
      <c r="B121" s="51">
        <f t="shared" ref="B121:D121" si="19">B119/B120</f>
        <v>0.00623</v>
      </c>
      <c r="C121" s="51">
        <f t="shared" si="19"/>
        <v>0.0061</v>
      </c>
      <c r="D121" s="51">
        <f t="shared" si="19"/>
        <v>0.007536</v>
      </c>
      <c r="E121" s="52"/>
      <c r="F121" s="52"/>
      <c r="G121" s="52"/>
      <c r="H121" s="52"/>
      <c r="I121" s="52"/>
      <c r="J121" s="53">
        <f>IFERROR(MEDIAN($B121:$I121),"-")</f>
        <v>0.00623</v>
      </c>
      <c r="K121" s="53">
        <f>IFERROR(J121*(1-50%),"-")</f>
        <v>0.003115</v>
      </c>
      <c r="L121" s="53">
        <f>IFERROR(J121*(1+50%),"-")</f>
        <v>0.009345</v>
      </c>
    </row>
    <row r="122" ht="15.0" customHeight="1">
      <c r="A122" s="5" t="s">
        <v>26</v>
      </c>
      <c r="B122" s="52">
        <f t="shared" ref="B122:I122" si="20">IFERROR(IF(B121&gt;$L121,"Não válido",IF(B121&lt;$K121,"Não válido",B121)),"-")</f>
        <v>0.00623</v>
      </c>
      <c r="C122" s="52">
        <f t="shared" si="20"/>
        <v>0.0061</v>
      </c>
      <c r="D122" s="52">
        <f t="shared" si="20"/>
        <v>0.007536</v>
      </c>
      <c r="E122" s="52" t="str">
        <f t="shared" si="20"/>
        <v>Não válido</v>
      </c>
      <c r="F122" s="52" t="str">
        <f t="shared" si="20"/>
        <v>Não válido</v>
      </c>
      <c r="G122" s="52" t="str">
        <f t="shared" si="20"/>
        <v>Não válido</v>
      </c>
      <c r="H122" s="52" t="str">
        <f t="shared" si="20"/>
        <v>Não válido</v>
      </c>
      <c r="I122" s="52" t="str">
        <f t="shared" si="20"/>
        <v>Não válido</v>
      </c>
      <c r="J122" s="1"/>
      <c r="K122" s="1"/>
      <c r="L122" s="1"/>
    </row>
    <row r="123" ht="15.0" customHeight="1">
      <c r="A123" s="20" t="s">
        <v>27</v>
      </c>
      <c r="B123" s="53">
        <f>IFERROR(MIN(B122:I122),"-")</f>
        <v>0.0061</v>
      </c>
      <c r="C123" s="56"/>
      <c r="D123" s="1"/>
      <c r="E123" s="1"/>
      <c r="F123" s="1"/>
      <c r="G123" s="1"/>
      <c r="H123" s="1"/>
      <c r="I123" s="1"/>
      <c r="J123" s="1"/>
      <c r="K123" s="1"/>
      <c r="L123" s="1"/>
    </row>
    <row r="124" ht="15.0" customHeight="1">
      <c r="A124" s="20" t="s">
        <v>28</v>
      </c>
      <c r="B124" s="53">
        <f>IFERROR(MEDIAN(B122:I122),"-")</f>
        <v>0.00623</v>
      </c>
      <c r="C124" s="56"/>
      <c r="D124" s="1"/>
      <c r="E124" s="1"/>
      <c r="F124" s="1"/>
      <c r="G124" s="1"/>
      <c r="H124" s="1"/>
      <c r="I124" s="1"/>
      <c r="J124" s="1"/>
      <c r="K124" s="1"/>
      <c r="L124" s="1"/>
    </row>
    <row r="125" ht="15.0" customHeight="1">
      <c r="A125" s="20" t="s">
        <v>29</v>
      </c>
      <c r="B125" s="53">
        <f>IFERROR(AVERAGE(B122:I122),"-")</f>
        <v>0.006622</v>
      </c>
      <c r="C125" s="56"/>
      <c r="D125" s="1"/>
      <c r="E125" s="1"/>
      <c r="F125" s="1"/>
      <c r="G125" s="1"/>
      <c r="H125" s="1"/>
      <c r="I125" s="1"/>
      <c r="J125" s="1"/>
      <c r="K125" s="1"/>
      <c r="L125" s="1"/>
    </row>
    <row r="126" ht="15.0" customHeight="1">
      <c r="A126" s="20" t="s">
        <v>30</v>
      </c>
      <c r="B126" s="53">
        <f>IFERROR(MAX(B122:I122),"-")</f>
        <v>0.007536</v>
      </c>
      <c r="C126" s="56"/>
      <c r="D126" s="1"/>
      <c r="E126" s="1"/>
      <c r="F126" s="1"/>
      <c r="G126" s="1"/>
      <c r="H126" s="1"/>
      <c r="I126" s="1"/>
      <c r="J126" s="1"/>
      <c r="K126" s="1"/>
      <c r="L126" s="1"/>
    </row>
    <row r="127" ht="15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ht="15.0" customHeight="1">
      <c r="A128" s="4" t="s">
        <v>123</v>
      </c>
      <c r="B128" s="5" t="s">
        <v>3</v>
      </c>
      <c r="C128" s="5" t="s">
        <v>4</v>
      </c>
      <c r="D128" s="5" t="s">
        <v>5</v>
      </c>
      <c r="E128" s="5" t="s">
        <v>6</v>
      </c>
      <c r="F128" s="5" t="s">
        <v>7</v>
      </c>
      <c r="G128" s="5" t="s">
        <v>8</v>
      </c>
      <c r="H128" s="5" t="s">
        <v>9</v>
      </c>
      <c r="I128" s="5" t="s">
        <v>10</v>
      </c>
      <c r="J128" s="6" t="s">
        <v>13</v>
      </c>
      <c r="K128" s="6" t="s">
        <v>14</v>
      </c>
      <c r="L128" s="6" t="s">
        <v>15</v>
      </c>
    </row>
    <row r="129" ht="15.0" customHeight="1">
      <c r="A129" s="5" t="s">
        <v>16</v>
      </c>
      <c r="B129" s="7" t="s">
        <v>69</v>
      </c>
      <c r="C129" s="8" t="s">
        <v>78</v>
      </c>
      <c r="D129" s="8" t="s">
        <v>113</v>
      </c>
      <c r="E129" s="9"/>
      <c r="F129" s="9"/>
      <c r="G129" s="9"/>
      <c r="H129" s="9"/>
      <c r="I129" s="9"/>
      <c r="J129" s="10"/>
      <c r="K129" s="10"/>
      <c r="L129" s="10"/>
    </row>
    <row r="130" ht="15.0" customHeight="1">
      <c r="A130" s="5" t="s">
        <v>20</v>
      </c>
      <c r="B130" s="11" t="s">
        <v>124</v>
      </c>
      <c r="C130" s="12" t="s">
        <v>125</v>
      </c>
      <c r="D130" s="12" t="s">
        <v>126</v>
      </c>
      <c r="E130" s="9"/>
      <c r="F130" s="9"/>
      <c r="G130" s="9"/>
      <c r="H130" s="9"/>
      <c r="I130" s="9"/>
      <c r="J130" s="10"/>
      <c r="K130" s="10"/>
      <c r="L130" s="10"/>
    </row>
    <row r="131" ht="15.0" customHeight="1">
      <c r="A131" s="5" t="s">
        <v>73</v>
      </c>
      <c r="B131" s="49">
        <v>22.93</v>
      </c>
      <c r="C131" s="50">
        <v>37.99</v>
      </c>
      <c r="D131" s="50">
        <v>18.99</v>
      </c>
      <c r="E131" s="18"/>
      <c r="F131" s="18"/>
      <c r="G131" s="18"/>
      <c r="H131" s="18"/>
      <c r="I131" s="18"/>
      <c r="J131" s="10"/>
      <c r="K131" s="10"/>
      <c r="L131" s="10"/>
    </row>
    <row r="132" ht="15.0" customHeight="1">
      <c r="A132" s="5" t="s">
        <v>84</v>
      </c>
      <c r="B132" s="11">
        <v>1000.0</v>
      </c>
      <c r="C132" s="12">
        <v>1000.0</v>
      </c>
      <c r="D132" s="12">
        <v>500.0</v>
      </c>
      <c r="E132" s="9"/>
      <c r="F132" s="9"/>
      <c r="G132" s="9"/>
      <c r="H132" s="9"/>
      <c r="I132" s="9"/>
      <c r="J132" s="10"/>
      <c r="K132" s="10"/>
      <c r="L132" s="10"/>
    </row>
    <row r="133" ht="15.0" customHeight="1">
      <c r="A133" s="16" t="s">
        <v>127</v>
      </c>
      <c r="B133" s="51">
        <f t="shared" ref="B133:D133" si="21">B131/B132</f>
        <v>0.02293</v>
      </c>
      <c r="C133" s="51">
        <f t="shared" si="21"/>
        <v>0.03799</v>
      </c>
      <c r="D133" s="51">
        <f t="shared" si="21"/>
        <v>0.03798</v>
      </c>
      <c r="E133" s="52"/>
      <c r="F133" s="52"/>
      <c r="G133" s="52"/>
      <c r="H133" s="52"/>
      <c r="I133" s="52"/>
      <c r="J133" s="53">
        <f>IFERROR(MEDIAN($B133:$I133),"-")</f>
        <v>0.03798</v>
      </c>
      <c r="K133" s="53">
        <f>IFERROR(J133*(1-50%),"-")</f>
        <v>0.01899</v>
      </c>
      <c r="L133" s="53">
        <f>IFERROR(J133*(1+50%),"-")</f>
        <v>0.05697</v>
      </c>
    </row>
    <row r="134" ht="15.0" customHeight="1">
      <c r="A134" s="5" t="s">
        <v>26</v>
      </c>
      <c r="B134" s="52">
        <f t="shared" ref="B134:I134" si="22">IFERROR(IF(B133&gt;$L133,"Não válido",IF(B133&lt;$K133,"Não válido",B133)),"-")</f>
        <v>0.02293</v>
      </c>
      <c r="C134" s="52">
        <f t="shared" si="22"/>
        <v>0.03799</v>
      </c>
      <c r="D134" s="52">
        <f t="shared" si="22"/>
        <v>0.03798</v>
      </c>
      <c r="E134" s="52" t="str">
        <f t="shared" si="22"/>
        <v>Não válido</v>
      </c>
      <c r="F134" s="52" t="str">
        <f t="shared" si="22"/>
        <v>Não válido</v>
      </c>
      <c r="G134" s="52" t="str">
        <f t="shared" si="22"/>
        <v>Não válido</v>
      </c>
      <c r="H134" s="52" t="str">
        <f t="shared" si="22"/>
        <v>Não válido</v>
      </c>
      <c r="I134" s="52" t="str">
        <f t="shared" si="22"/>
        <v>Não válido</v>
      </c>
      <c r="J134" s="1"/>
      <c r="K134" s="1"/>
      <c r="L134" s="1"/>
    </row>
    <row r="135" ht="15.0" customHeight="1">
      <c r="A135" s="20" t="s">
        <v>27</v>
      </c>
      <c r="B135" s="53">
        <f>IFERROR(MIN(B134:I134),"-")</f>
        <v>0.02293</v>
      </c>
      <c r="C135" s="56"/>
      <c r="D135" s="1"/>
      <c r="E135" s="1"/>
      <c r="F135" s="1"/>
      <c r="G135" s="1"/>
      <c r="H135" s="1"/>
      <c r="I135" s="1"/>
      <c r="J135" s="1"/>
      <c r="K135" s="1"/>
      <c r="L135" s="1"/>
    </row>
    <row r="136" ht="15.0" customHeight="1">
      <c r="A136" s="20" t="s">
        <v>28</v>
      </c>
      <c r="B136" s="53">
        <f>IFERROR(MEDIAN(B134:I134),"-")</f>
        <v>0.03798</v>
      </c>
      <c r="C136" s="56"/>
      <c r="D136" s="1"/>
      <c r="E136" s="1"/>
      <c r="F136" s="1"/>
      <c r="G136" s="1"/>
      <c r="H136" s="1"/>
      <c r="I136" s="1"/>
      <c r="J136" s="1"/>
      <c r="K136" s="1"/>
      <c r="L136" s="1"/>
    </row>
    <row r="137" ht="15.0" customHeight="1">
      <c r="A137" s="20" t="s">
        <v>29</v>
      </c>
      <c r="B137" s="53">
        <f>IFERROR(AVERAGE(B134:I134),"-")</f>
        <v>0.03296666667</v>
      </c>
      <c r="C137" s="56"/>
      <c r="D137" s="1"/>
      <c r="E137" s="1"/>
      <c r="F137" s="1"/>
      <c r="G137" s="1"/>
      <c r="H137" s="1"/>
      <c r="I137" s="1"/>
      <c r="J137" s="1"/>
      <c r="K137" s="1"/>
      <c r="L137" s="1"/>
    </row>
    <row r="138" ht="15.0" customHeight="1">
      <c r="A138" s="20" t="s">
        <v>30</v>
      </c>
      <c r="B138" s="53">
        <f>IFERROR(MAX(B134:I134),"-")</f>
        <v>0.03799</v>
      </c>
      <c r="C138" s="56"/>
      <c r="D138" s="1"/>
      <c r="E138" s="1"/>
      <c r="F138" s="1"/>
      <c r="G138" s="1"/>
      <c r="H138" s="1"/>
      <c r="I138" s="1"/>
      <c r="J138" s="1"/>
      <c r="K138" s="1"/>
      <c r="L138" s="1"/>
    </row>
    <row r="139" ht="15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ht="15.0" customHeight="1">
      <c r="A140" s="4" t="s">
        <v>128</v>
      </c>
      <c r="B140" s="5" t="s">
        <v>3</v>
      </c>
      <c r="C140" s="5" t="s">
        <v>4</v>
      </c>
      <c r="D140" s="5" t="s">
        <v>5</v>
      </c>
      <c r="E140" s="5" t="s">
        <v>6</v>
      </c>
      <c r="F140" s="5" t="s">
        <v>7</v>
      </c>
      <c r="G140" s="5" t="s">
        <v>8</v>
      </c>
      <c r="H140" s="5" t="s">
        <v>9</v>
      </c>
      <c r="I140" s="5" t="s">
        <v>10</v>
      </c>
      <c r="J140" s="6" t="s">
        <v>13</v>
      </c>
      <c r="K140" s="6" t="s">
        <v>14</v>
      </c>
      <c r="L140" s="6" t="s">
        <v>15</v>
      </c>
    </row>
    <row r="141" ht="15.0" customHeight="1">
      <c r="A141" s="5" t="s">
        <v>16</v>
      </c>
      <c r="B141" s="7" t="s">
        <v>69</v>
      </c>
      <c r="C141" s="8" t="s">
        <v>78</v>
      </c>
      <c r="D141" s="8" t="s">
        <v>113</v>
      </c>
      <c r="E141" s="9"/>
      <c r="F141" s="9"/>
      <c r="G141" s="9"/>
      <c r="H141" s="9"/>
      <c r="I141" s="9"/>
      <c r="J141" s="10"/>
      <c r="K141" s="10"/>
      <c r="L141" s="10"/>
    </row>
    <row r="142" ht="15.0" customHeight="1">
      <c r="A142" s="5" t="s">
        <v>20</v>
      </c>
      <c r="B142" s="11" t="s">
        <v>129</v>
      </c>
      <c r="C142" s="12" t="s">
        <v>130</v>
      </c>
      <c r="D142" s="12" t="s">
        <v>130</v>
      </c>
      <c r="E142" s="9"/>
      <c r="F142" s="9"/>
      <c r="G142" s="9"/>
      <c r="H142" s="9"/>
      <c r="I142" s="9"/>
      <c r="J142" s="10"/>
      <c r="K142" s="10"/>
      <c r="L142" s="10"/>
    </row>
    <row r="143" ht="15.0" customHeight="1">
      <c r="A143" s="5" t="s">
        <v>73</v>
      </c>
      <c r="B143" s="50">
        <v>9.2739242</v>
      </c>
      <c r="C143" s="50">
        <v>14.35</v>
      </c>
      <c r="D143" s="50">
        <v>8.15333</v>
      </c>
      <c r="E143" s="18"/>
      <c r="F143" s="18"/>
      <c r="G143" s="18"/>
      <c r="H143" s="18"/>
      <c r="I143" s="18"/>
      <c r="J143" s="10"/>
      <c r="K143" s="10"/>
      <c r="L143" s="10"/>
    </row>
    <row r="144" ht="15.0" customHeight="1">
      <c r="A144" s="5" t="s">
        <v>84</v>
      </c>
      <c r="B144" s="11">
        <v>1000.0</v>
      </c>
      <c r="C144" s="12">
        <v>800.0</v>
      </c>
      <c r="D144" s="12">
        <v>1000.0</v>
      </c>
      <c r="E144" s="9"/>
      <c r="F144" s="9"/>
      <c r="G144" s="9"/>
      <c r="H144" s="9"/>
      <c r="I144" s="9"/>
      <c r="J144" s="10"/>
      <c r="K144" s="10"/>
      <c r="L144" s="10"/>
    </row>
    <row r="145" ht="15.0" customHeight="1">
      <c r="A145" s="16" t="s">
        <v>131</v>
      </c>
      <c r="B145" s="51">
        <f t="shared" ref="B145:D145" si="23">B143/B144</f>
        <v>0.0092739242</v>
      </c>
      <c r="C145" s="51">
        <f t="shared" si="23"/>
        <v>0.0179375</v>
      </c>
      <c r="D145" s="51">
        <f t="shared" si="23"/>
        <v>0.00815333</v>
      </c>
      <c r="E145" s="52"/>
      <c r="F145" s="52"/>
      <c r="G145" s="52"/>
      <c r="H145" s="52"/>
      <c r="I145" s="52"/>
      <c r="J145" s="53">
        <f>IFERROR(MEDIAN($B145:$I145),"-")</f>
        <v>0.0092739242</v>
      </c>
      <c r="K145" s="53">
        <f>IFERROR(J145*(1-50%),"-")</f>
        <v>0.0046369621</v>
      </c>
      <c r="L145" s="53">
        <f>IFERROR(J145*(1+50%),"-")</f>
        <v>0.0139108863</v>
      </c>
    </row>
    <row r="146" ht="15.0" customHeight="1">
      <c r="A146" s="5" t="s">
        <v>26</v>
      </c>
      <c r="B146" s="52">
        <f t="shared" ref="B146:I146" si="24">IFERROR(IF(B145&gt;$L145,"Não válido",IF(B145&lt;$K145,"Não válido",B145)),"-")</f>
        <v>0.0092739242</v>
      </c>
      <c r="C146" s="52" t="str">
        <f t="shared" si="24"/>
        <v>Não válido</v>
      </c>
      <c r="D146" s="52">
        <f t="shared" si="24"/>
        <v>0.00815333</v>
      </c>
      <c r="E146" s="52" t="str">
        <f t="shared" si="24"/>
        <v>Não válido</v>
      </c>
      <c r="F146" s="52" t="str">
        <f t="shared" si="24"/>
        <v>Não válido</v>
      </c>
      <c r="G146" s="52" t="str">
        <f t="shared" si="24"/>
        <v>Não válido</v>
      </c>
      <c r="H146" s="52" t="str">
        <f t="shared" si="24"/>
        <v>Não válido</v>
      </c>
      <c r="I146" s="52" t="str">
        <f t="shared" si="24"/>
        <v>Não válido</v>
      </c>
      <c r="J146" s="1"/>
      <c r="K146" s="1"/>
      <c r="L146" s="1"/>
    </row>
    <row r="147" ht="15.0" customHeight="1">
      <c r="A147" s="20" t="s">
        <v>27</v>
      </c>
      <c r="B147" s="53">
        <f>IFERROR(MIN(B146:I146),"-")</f>
        <v>0.00815333</v>
      </c>
      <c r="C147" s="56"/>
      <c r="D147" s="1"/>
      <c r="E147" s="1"/>
      <c r="F147" s="1"/>
      <c r="G147" s="1"/>
      <c r="H147" s="1"/>
      <c r="I147" s="1"/>
      <c r="J147" s="1"/>
      <c r="K147" s="1"/>
      <c r="L147" s="1"/>
    </row>
    <row r="148" ht="15.0" customHeight="1">
      <c r="A148" s="20" t="s">
        <v>28</v>
      </c>
      <c r="B148" s="53">
        <f>IFERROR(MEDIAN(B146:I146),"-")</f>
        <v>0.0087136271</v>
      </c>
      <c r="C148" s="56"/>
      <c r="D148" s="1"/>
      <c r="E148" s="1"/>
      <c r="F148" s="1"/>
      <c r="G148" s="1"/>
      <c r="H148" s="1"/>
      <c r="I148" s="1"/>
      <c r="J148" s="1"/>
      <c r="K148" s="1"/>
      <c r="L148" s="1"/>
    </row>
    <row r="149" ht="15.0" customHeight="1">
      <c r="A149" s="20" t="s">
        <v>29</v>
      </c>
      <c r="B149" s="53">
        <f>IFERROR(AVERAGE(B146:I146),"-")</f>
        <v>0.0087136271</v>
      </c>
      <c r="C149" s="56"/>
      <c r="D149" s="1"/>
      <c r="E149" s="1"/>
      <c r="F149" s="1"/>
      <c r="G149" s="1"/>
      <c r="H149" s="1"/>
      <c r="I149" s="1"/>
      <c r="J149" s="1"/>
      <c r="K149" s="1"/>
      <c r="L149" s="1"/>
    </row>
    <row r="150" ht="15.0" customHeight="1">
      <c r="A150" s="20" t="s">
        <v>30</v>
      </c>
      <c r="B150" s="53">
        <f>IFERROR(MAX(B146:I146),"-")</f>
        <v>0.0092739242</v>
      </c>
      <c r="C150" s="56"/>
      <c r="D150" s="1"/>
      <c r="E150" s="1"/>
      <c r="F150" s="1"/>
      <c r="G150" s="1"/>
      <c r="H150" s="1"/>
      <c r="I150" s="1"/>
      <c r="J150" s="1"/>
      <c r="K150" s="1"/>
      <c r="L150" s="1"/>
    </row>
    <row r="151" ht="15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ht="15.0" customHeight="1">
      <c r="A152" s="4" t="s">
        <v>132</v>
      </c>
      <c r="B152" s="5" t="s">
        <v>3</v>
      </c>
      <c r="C152" s="5" t="s">
        <v>4</v>
      </c>
      <c r="D152" s="5" t="s">
        <v>5</v>
      </c>
      <c r="E152" s="5" t="s">
        <v>6</v>
      </c>
      <c r="F152" s="5" t="s">
        <v>7</v>
      </c>
      <c r="G152" s="5" t="s">
        <v>8</v>
      </c>
      <c r="H152" s="5" t="s">
        <v>9</v>
      </c>
      <c r="I152" s="5" t="s">
        <v>10</v>
      </c>
      <c r="J152" s="6" t="s">
        <v>13</v>
      </c>
      <c r="K152" s="6" t="s">
        <v>14</v>
      </c>
      <c r="L152" s="6" t="s">
        <v>15</v>
      </c>
    </row>
    <row r="153" ht="15.0" customHeight="1">
      <c r="A153" s="5" t="s">
        <v>16</v>
      </c>
      <c r="B153" s="7" t="s">
        <v>69</v>
      </c>
      <c r="C153" s="8" t="s">
        <v>78</v>
      </c>
      <c r="D153" s="13"/>
      <c r="E153" s="13"/>
      <c r="F153" s="13"/>
      <c r="G153" s="9"/>
      <c r="H153" s="9"/>
      <c r="I153" s="9"/>
      <c r="J153" s="10"/>
      <c r="K153" s="10"/>
      <c r="L153" s="10"/>
    </row>
    <row r="154" ht="15.0" customHeight="1">
      <c r="A154" s="5" t="s">
        <v>20</v>
      </c>
      <c r="B154" s="11" t="s">
        <v>133</v>
      </c>
      <c r="C154" s="12" t="s">
        <v>134</v>
      </c>
      <c r="D154" s="13"/>
      <c r="E154" s="13"/>
      <c r="F154" s="13"/>
      <c r="G154" s="9"/>
      <c r="H154" s="9"/>
      <c r="I154" s="9"/>
      <c r="J154" s="10"/>
      <c r="K154" s="10"/>
      <c r="L154" s="10"/>
    </row>
    <row r="155" ht="15.0" customHeight="1">
      <c r="A155" s="5" t="s">
        <v>73</v>
      </c>
      <c r="B155" s="50">
        <v>38.61</v>
      </c>
      <c r="C155" s="50">
        <v>42.9</v>
      </c>
      <c r="D155" s="18"/>
      <c r="E155" s="18"/>
      <c r="F155" s="18"/>
      <c r="G155" s="18"/>
      <c r="H155" s="18"/>
      <c r="I155" s="18"/>
      <c r="J155" s="10"/>
      <c r="K155" s="10"/>
      <c r="L155" s="10"/>
    </row>
    <row r="156" ht="15.0" customHeight="1">
      <c r="A156" s="5" t="s">
        <v>84</v>
      </c>
      <c r="B156" s="11">
        <v>1000.0</v>
      </c>
      <c r="C156" s="12">
        <v>800.0</v>
      </c>
      <c r="D156" s="9"/>
      <c r="E156" s="9"/>
      <c r="F156" s="9"/>
      <c r="G156" s="9"/>
      <c r="H156" s="9"/>
      <c r="I156" s="9"/>
      <c r="J156" s="10"/>
      <c r="K156" s="10"/>
      <c r="L156" s="10"/>
    </row>
    <row r="157" ht="15.0" customHeight="1">
      <c r="A157" s="16" t="s">
        <v>135</v>
      </c>
      <c r="B157" s="51">
        <f t="shared" ref="B157:C157" si="25">B155/B156</f>
        <v>0.03861</v>
      </c>
      <c r="C157" s="51">
        <f t="shared" si="25"/>
        <v>0.053625</v>
      </c>
      <c r="D157" s="52"/>
      <c r="E157" s="52"/>
      <c r="F157" s="52"/>
      <c r="G157" s="52"/>
      <c r="H157" s="52"/>
      <c r="I157" s="52"/>
      <c r="J157" s="53">
        <f>IFERROR(MEDIAN($B157:$I157),"-")</f>
        <v>0.0461175</v>
      </c>
      <c r="K157" s="53">
        <f>IFERROR(J157*(1-50%),"-")</f>
        <v>0.02305875</v>
      </c>
      <c r="L157" s="53">
        <f>IFERROR(J157*(1+50%),"-")</f>
        <v>0.06917625</v>
      </c>
    </row>
    <row r="158" ht="15.0" customHeight="1">
      <c r="A158" s="5" t="s">
        <v>26</v>
      </c>
      <c r="B158" s="52">
        <f t="shared" ref="B158:I158" si="26">IFERROR(IF(B157&gt;$L157,"Não válido",IF(B157&lt;$K157,"Não válido",B157)),"-")</f>
        <v>0.03861</v>
      </c>
      <c r="C158" s="52">
        <f t="shared" si="26"/>
        <v>0.053625</v>
      </c>
      <c r="D158" s="52" t="str">
        <f t="shared" si="26"/>
        <v>Não válido</v>
      </c>
      <c r="E158" s="52" t="str">
        <f t="shared" si="26"/>
        <v>Não válido</v>
      </c>
      <c r="F158" s="52" t="str">
        <f t="shared" si="26"/>
        <v>Não válido</v>
      </c>
      <c r="G158" s="52" t="str">
        <f t="shared" si="26"/>
        <v>Não válido</v>
      </c>
      <c r="H158" s="52" t="str">
        <f t="shared" si="26"/>
        <v>Não válido</v>
      </c>
      <c r="I158" s="52" t="str">
        <f t="shared" si="26"/>
        <v>Não válido</v>
      </c>
      <c r="J158" s="1"/>
      <c r="K158" s="1"/>
      <c r="L158" s="1"/>
    </row>
    <row r="159" ht="15.0" customHeight="1">
      <c r="A159" s="20" t="s">
        <v>27</v>
      </c>
      <c r="B159" s="53">
        <f>IFERROR(MIN(B158:I158),"-")</f>
        <v>0.03861</v>
      </c>
      <c r="C159" s="56"/>
      <c r="D159" s="1"/>
      <c r="E159" s="1"/>
      <c r="F159" s="1"/>
      <c r="G159" s="1"/>
      <c r="H159" s="1"/>
      <c r="I159" s="1"/>
      <c r="J159" s="1"/>
      <c r="K159" s="1"/>
      <c r="L159" s="1"/>
    </row>
    <row r="160" ht="15.0" customHeight="1">
      <c r="A160" s="20" t="s">
        <v>28</v>
      </c>
      <c r="B160" s="53">
        <f>IFERROR(MEDIAN(B158:I158),"-")</f>
        <v>0.0461175</v>
      </c>
      <c r="C160" s="56"/>
      <c r="D160" s="1"/>
      <c r="E160" s="1"/>
      <c r="F160" s="1"/>
      <c r="G160" s="1"/>
      <c r="H160" s="1"/>
      <c r="I160" s="1"/>
      <c r="J160" s="1"/>
      <c r="K160" s="1"/>
      <c r="L160" s="1"/>
    </row>
    <row r="161" ht="15.0" customHeight="1">
      <c r="A161" s="20" t="s">
        <v>29</v>
      </c>
      <c r="B161" s="53">
        <f>IFERROR(AVERAGE(B158:I158),"-")</f>
        <v>0.0461175</v>
      </c>
      <c r="C161" s="56"/>
      <c r="D161" s="1"/>
      <c r="E161" s="1"/>
      <c r="F161" s="1"/>
      <c r="G161" s="1"/>
      <c r="H161" s="1"/>
      <c r="I161" s="1"/>
      <c r="J161" s="1"/>
      <c r="K161" s="1"/>
      <c r="L161" s="1"/>
    </row>
    <row r="162" ht="15.0" customHeight="1">
      <c r="A162" s="20" t="s">
        <v>30</v>
      </c>
      <c r="B162" s="53">
        <f>IFERROR(MAX(B158:I158),"-")</f>
        <v>0.053625</v>
      </c>
      <c r="C162" s="56"/>
      <c r="D162" s="1"/>
      <c r="E162" s="1"/>
      <c r="F162" s="1"/>
      <c r="G162" s="1"/>
      <c r="H162" s="1"/>
      <c r="I162" s="1"/>
      <c r="J162" s="1"/>
      <c r="K162" s="1"/>
      <c r="L162" s="1"/>
    </row>
    <row r="163" ht="15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ht="15.0" customHeight="1">
      <c r="A164" s="4" t="s">
        <v>136</v>
      </c>
      <c r="B164" s="5" t="s">
        <v>3</v>
      </c>
      <c r="C164" s="5" t="s">
        <v>4</v>
      </c>
      <c r="D164" s="5" t="s">
        <v>5</v>
      </c>
      <c r="E164" s="5" t="s">
        <v>6</v>
      </c>
      <c r="F164" s="5" t="s">
        <v>7</v>
      </c>
      <c r="G164" s="5" t="s">
        <v>8</v>
      </c>
      <c r="H164" s="5" t="s">
        <v>9</v>
      </c>
      <c r="I164" s="5" t="s">
        <v>10</v>
      </c>
      <c r="J164" s="6" t="s">
        <v>13</v>
      </c>
      <c r="K164" s="6" t="s">
        <v>14</v>
      </c>
      <c r="L164" s="6" t="s">
        <v>15</v>
      </c>
    </row>
    <row r="165" ht="15.0" customHeight="1">
      <c r="A165" s="5" t="s">
        <v>16</v>
      </c>
      <c r="B165" s="7" t="s">
        <v>69</v>
      </c>
      <c r="C165" s="8" t="s">
        <v>78</v>
      </c>
      <c r="D165" s="9"/>
      <c r="E165" s="9"/>
      <c r="F165" s="9"/>
      <c r="G165" s="9"/>
      <c r="H165" s="9"/>
      <c r="I165" s="9"/>
      <c r="J165" s="10"/>
      <c r="K165" s="10"/>
      <c r="L165" s="10"/>
    </row>
    <row r="166" ht="15.0" customHeight="1">
      <c r="A166" s="5" t="s">
        <v>20</v>
      </c>
      <c r="B166" s="11" t="s">
        <v>137</v>
      </c>
      <c r="C166" s="12" t="s">
        <v>138</v>
      </c>
      <c r="D166" s="9"/>
      <c r="E166" s="9"/>
      <c r="F166" s="9"/>
      <c r="G166" s="9"/>
      <c r="H166" s="9"/>
      <c r="I166" s="9"/>
      <c r="J166" s="10"/>
      <c r="K166" s="10"/>
      <c r="L166" s="10"/>
    </row>
    <row r="167" ht="15.0" customHeight="1">
      <c r="A167" s="5" t="s">
        <v>73</v>
      </c>
      <c r="B167" s="50">
        <v>12.336762</v>
      </c>
      <c r="C167" s="50">
        <v>25.99</v>
      </c>
      <c r="D167" s="18"/>
      <c r="E167" s="18"/>
      <c r="F167" s="18"/>
      <c r="G167" s="18"/>
      <c r="H167" s="18"/>
      <c r="I167" s="18"/>
      <c r="J167" s="10"/>
      <c r="K167" s="10"/>
      <c r="L167" s="10"/>
    </row>
    <row r="168" ht="15.0" customHeight="1">
      <c r="A168" s="5" t="s">
        <v>84</v>
      </c>
      <c r="B168" s="11">
        <v>1000.0</v>
      </c>
      <c r="C168" s="12">
        <v>1000.0</v>
      </c>
      <c r="D168" s="9"/>
      <c r="E168" s="9"/>
      <c r="F168" s="9"/>
      <c r="G168" s="9"/>
      <c r="H168" s="9"/>
      <c r="I168" s="9"/>
      <c r="J168" s="10"/>
      <c r="K168" s="10"/>
      <c r="L168" s="10"/>
    </row>
    <row r="169" ht="15.0" customHeight="1">
      <c r="A169" s="16" t="s">
        <v>139</v>
      </c>
      <c r="B169" s="51">
        <f t="shared" ref="B169:C169" si="27">B167/B168</f>
        <v>0.012336762</v>
      </c>
      <c r="C169" s="51">
        <f t="shared" si="27"/>
        <v>0.02599</v>
      </c>
      <c r="D169" s="52"/>
      <c r="E169" s="52"/>
      <c r="F169" s="52"/>
      <c r="G169" s="52"/>
      <c r="H169" s="52"/>
      <c r="I169" s="52"/>
      <c r="J169" s="53">
        <f>IFERROR(MEDIAN($B169:$I169),"-")</f>
        <v>0.019163381</v>
      </c>
      <c r="K169" s="53">
        <f>IFERROR(J169*(1-50%),"-")</f>
        <v>0.0095816905</v>
      </c>
      <c r="L169" s="53">
        <f>IFERROR(J169*(1+50%),"-")</f>
        <v>0.0287450715</v>
      </c>
    </row>
    <row r="170" ht="15.0" customHeight="1">
      <c r="A170" s="5" t="s">
        <v>26</v>
      </c>
      <c r="B170" s="52">
        <f t="shared" ref="B170:I170" si="28">IFERROR(IF(B169&gt;$L169,"Não válido",IF(B169&lt;$K169,"Não válido",B169)),"-")</f>
        <v>0.012336762</v>
      </c>
      <c r="C170" s="52">
        <f t="shared" si="28"/>
        <v>0.02599</v>
      </c>
      <c r="D170" s="52" t="str">
        <f t="shared" si="28"/>
        <v>Não válido</v>
      </c>
      <c r="E170" s="52" t="str">
        <f t="shared" si="28"/>
        <v>Não válido</v>
      </c>
      <c r="F170" s="52" t="str">
        <f t="shared" si="28"/>
        <v>Não válido</v>
      </c>
      <c r="G170" s="52" t="str">
        <f t="shared" si="28"/>
        <v>Não válido</v>
      </c>
      <c r="H170" s="52" t="str">
        <f t="shared" si="28"/>
        <v>Não válido</v>
      </c>
      <c r="I170" s="52" t="str">
        <f t="shared" si="28"/>
        <v>Não válido</v>
      </c>
      <c r="J170" s="1"/>
      <c r="K170" s="1"/>
      <c r="L170" s="1"/>
    </row>
    <row r="171" ht="15.0" customHeight="1">
      <c r="A171" s="20" t="s">
        <v>27</v>
      </c>
      <c r="B171" s="53">
        <f>IFERROR(MIN(B170:I170),"-")</f>
        <v>0.012336762</v>
      </c>
      <c r="C171" s="56"/>
      <c r="D171" s="1"/>
      <c r="E171" s="1"/>
      <c r="F171" s="1"/>
      <c r="G171" s="1"/>
      <c r="H171" s="1"/>
      <c r="I171" s="1"/>
      <c r="J171" s="1"/>
      <c r="K171" s="1"/>
      <c r="L171" s="1"/>
    </row>
    <row r="172" ht="15.0" customHeight="1">
      <c r="A172" s="20" t="s">
        <v>28</v>
      </c>
      <c r="B172" s="53">
        <f>IFERROR(MEDIAN(B170:I170),"-")</f>
        <v>0.019163381</v>
      </c>
      <c r="C172" s="56"/>
      <c r="D172" s="1"/>
      <c r="E172" s="1"/>
      <c r="F172" s="1"/>
      <c r="G172" s="1"/>
      <c r="H172" s="1"/>
      <c r="I172" s="1"/>
      <c r="J172" s="1"/>
      <c r="K172" s="1"/>
      <c r="L172" s="1"/>
    </row>
    <row r="173" ht="15.0" customHeight="1">
      <c r="A173" s="20" t="s">
        <v>29</v>
      </c>
      <c r="B173" s="53">
        <f>IFERROR(AVERAGE(B170:I170),"-")</f>
        <v>0.019163381</v>
      </c>
      <c r="C173" s="56"/>
      <c r="D173" s="1"/>
      <c r="E173" s="1"/>
      <c r="F173" s="1"/>
      <c r="G173" s="1"/>
      <c r="H173" s="1"/>
      <c r="I173" s="1"/>
      <c r="J173" s="1"/>
      <c r="K173" s="1"/>
      <c r="L173" s="1"/>
    </row>
    <row r="174" ht="15.0" customHeight="1">
      <c r="A174" s="20" t="s">
        <v>30</v>
      </c>
      <c r="B174" s="53">
        <f>IFERROR(MAX(B170:I170),"-")</f>
        <v>0.02599</v>
      </c>
      <c r="C174" s="56"/>
      <c r="D174" s="1"/>
      <c r="E174" s="1"/>
      <c r="F174" s="1"/>
      <c r="G174" s="1"/>
      <c r="H174" s="1"/>
      <c r="I174" s="1"/>
      <c r="J174" s="1"/>
      <c r="K174" s="1"/>
      <c r="L174" s="1"/>
    </row>
    <row r="175" ht="15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ht="15.0" customHeight="1">
      <c r="A176" s="4" t="s">
        <v>140</v>
      </c>
      <c r="B176" s="5" t="s">
        <v>3</v>
      </c>
      <c r="C176" s="5" t="s">
        <v>4</v>
      </c>
      <c r="D176" s="5" t="s">
        <v>5</v>
      </c>
      <c r="E176" s="5" t="s">
        <v>6</v>
      </c>
      <c r="F176" s="5" t="s">
        <v>7</v>
      </c>
      <c r="G176" s="5" t="s">
        <v>8</v>
      </c>
      <c r="H176" s="5" t="s">
        <v>9</v>
      </c>
      <c r="I176" s="5" t="s">
        <v>10</v>
      </c>
      <c r="J176" s="6" t="s">
        <v>13</v>
      </c>
      <c r="K176" s="6" t="s">
        <v>14</v>
      </c>
      <c r="L176" s="6" t="s">
        <v>15</v>
      </c>
    </row>
    <row r="177" ht="15.0" customHeight="1">
      <c r="A177" s="5" t="s">
        <v>16</v>
      </c>
      <c r="B177" s="7" t="s">
        <v>69</v>
      </c>
      <c r="C177" s="8" t="s">
        <v>78</v>
      </c>
      <c r="D177" s="59" t="s">
        <v>113</v>
      </c>
      <c r="E177" s="9"/>
      <c r="F177" s="9"/>
      <c r="G177" s="9"/>
      <c r="H177" s="9"/>
      <c r="I177" s="9"/>
      <c r="J177" s="10"/>
      <c r="K177" s="10"/>
      <c r="L177" s="10"/>
    </row>
    <row r="178" ht="15.0" customHeight="1">
      <c r="A178" s="5" t="s">
        <v>20</v>
      </c>
      <c r="B178" s="11" t="s">
        <v>141</v>
      </c>
      <c r="C178" s="12" t="s">
        <v>142</v>
      </c>
      <c r="D178" s="12" t="s">
        <v>142</v>
      </c>
      <c r="E178" s="9"/>
      <c r="F178" s="9"/>
      <c r="G178" s="9"/>
      <c r="H178" s="9"/>
      <c r="I178" s="9"/>
      <c r="J178" s="10"/>
      <c r="K178" s="10"/>
      <c r="L178" s="10"/>
    </row>
    <row r="179" ht="15.0" customHeight="1">
      <c r="A179" s="5" t="s">
        <v>73</v>
      </c>
      <c r="B179" s="50">
        <v>16.384198</v>
      </c>
      <c r="C179" s="50">
        <v>23.88</v>
      </c>
      <c r="D179" s="50">
        <v>18.5533</v>
      </c>
      <c r="E179" s="18"/>
      <c r="F179" s="18"/>
      <c r="G179" s="18"/>
      <c r="H179" s="18"/>
      <c r="I179" s="18"/>
      <c r="J179" s="10"/>
      <c r="K179" s="10"/>
      <c r="L179" s="10"/>
    </row>
    <row r="180" ht="15.0" customHeight="1">
      <c r="A180" s="5" t="s">
        <v>84</v>
      </c>
      <c r="B180" s="11">
        <v>1000.0</v>
      </c>
      <c r="C180" s="12">
        <v>1000.0</v>
      </c>
      <c r="D180" s="12">
        <v>1000.0</v>
      </c>
      <c r="E180" s="9"/>
      <c r="F180" s="9"/>
      <c r="G180" s="9"/>
      <c r="H180" s="9"/>
      <c r="I180" s="9"/>
      <c r="J180" s="10"/>
      <c r="K180" s="10"/>
      <c r="L180" s="10"/>
    </row>
    <row r="181" ht="15.0" customHeight="1">
      <c r="A181" s="16" t="s">
        <v>143</v>
      </c>
      <c r="B181" s="51">
        <f t="shared" ref="B181:D181" si="29">B179/B180</f>
        <v>0.016384198</v>
      </c>
      <c r="C181" s="51">
        <f t="shared" si="29"/>
        <v>0.02388</v>
      </c>
      <c r="D181" s="51">
        <f t="shared" si="29"/>
        <v>0.0185533</v>
      </c>
      <c r="E181" s="52"/>
      <c r="F181" s="52"/>
      <c r="G181" s="52"/>
      <c r="H181" s="52"/>
      <c r="I181" s="52"/>
      <c r="J181" s="53">
        <f>IFERROR(MEDIAN($B181:$I181),"-")</f>
        <v>0.0185533</v>
      </c>
      <c r="K181" s="53">
        <f>IFERROR(J181*(1-50%),"-")</f>
        <v>0.00927665</v>
      </c>
      <c r="L181" s="53">
        <f>IFERROR(J181*(1+50%),"-")</f>
        <v>0.02782995</v>
      </c>
    </row>
    <row r="182" ht="15.0" customHeight="1">
      <c r="A182" s="5" t="s">
        <v>26</v>
      </c>
      <c r="B182" s="52">
        <f t="shared" ref="B182:I182" si="30">IFERROR(IF(B181&gt;$L181,"Não válido",IF(B181&lt;$K181,"Não válido",B181)),"-")</f>
        <v>0.016384198</v>
      </c>
      <c r="C182" s="52">
        <f t="shared" si="30"/>
        <v>0.02388</v>
      </c>
      <c r="D182" s="52">
        <f t="shared" si="30"/>
        <v>0.0185533</v>
      </c>
      <c r="E182" s="52" t="str">
        <f t="shared" si="30"/>
        <v>Não válido</v>
      </c>
      <c r="F182" s="52" t="str">
        <f t="shared" si="30"/>
        <v>Não válido</v>
      </c>
      <c r="G182" s="52" t="str">
        <f t="shared" si="30"/>
        <v>Não válido</v>
      </c>
      <c r="H182" s="52" t="str">
        <f t="shared" si="30"/>
        <v>Não válido</v>
      </c>
      <c r="I182" s="52" t="str">
        <f t="shared" si="30"/>
        <v>Não válido</v>
      </c>
      <c r="J182" s="1"/>
      <c r="K182" s="1"/>
      <c r="L182" s="1"/>
    </row>
    <row r="183" ht="15.0" customHeight="1">
      <c r="A183" s="20" t="s">
        <v>27</v>
      </c>
      <c r="B183" s="53">
        <f>IFERROR(MIN(B182:I182),"-")</f>
        <v>0.016384198</v>
      </c>
      <c r="C183" s="56"/>
      <c r="D183" s="1"/>
      <c r="E183" s="1"/>
      <c r="F183" s="1"/>
      <c r="G183" s="1"/>
      <c r="H183" s="1"/>
      <c r="I183" s="1"/>
      <c r="J183" s="1"/>
      <c r="K183" s="1"/>
      <c r="L183" s="1"/>
    </row>
    <row r="184" ht="15.0" customHeight="1">
      <c r="A184" s="20" t="s">
        <v>28</v>
      </c>
      <c r="B184" s="53">
        <f>IFERROR(MEDIAN(B182:I182),"-")</f>
        <v>0.0185533</v>
      </c>
      <c r="C184" s="56"/>
      <c r="D184" s="1"/>
      <c r="E184" s="1"/>
      <c r="F184" s="1"/>
      <c r="G184" s="1"/>
      <c r="H184" s="1"/>
      <c r="I184" s="1"/>
      <c r="J184" s="1"/>
      <c r="K184" s="1"/>
      <c r="L184" s="1"/>
    </row>
    <row r="185" ht="15.0" customHeight="1">
      <c r="A185" s="20" t="s">
        <v>29</v>
      </c>
      <c r="B185" s="53">
        <f>IFERROR(AVERAGE(B182:I182),"-")</f>
        <v>0.01960583267</v>
      </c>
      <c r="C185" s="56"/>
      <c r="D185" s="1"/>
      <c r="E185" s="1"/>
      <c r="F185" s="1"/>
      <c r="G185" s="1"/>
      <c r="H185" s="1"/>
      <c r="I185" s="1"/>
      <c r="J185" s="1"/>
      <c r="K185" s="1"/>
      <c r="L185" s="1"/>
    </row>
    <row r="186" ht="15.0" customHeight="1">
      <c r="A186" s="20" t="s">
        <v>30</v>
      </c>
      <c r="B186" s="53">
        <f>IFERROR(MAX(B182:I182),"-")</f>
        <v>0.02388</v>
      </c>
      <c r="C186" s="56"/>
      <c r="D186" s="1"/>
      <c r="E186" s="1"/>
      <c r="F186" s="1"/>
      <c r="G186" s="1"/>
      <c r="H186" s="1"/>
      <c r="I186" s="1"/>
      <c r="J186" s="1"/>
      <c r="K186" s="1"/>
      <c r="L186" s="1"/>
    </row>
    <row r="187" ht="15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ht="15.0" customHeight="1">
      <c r="A188" s="4" t="s">
        <v>144</v>
      </c>
      <c r="B188" s="5" t="s">
        <v>3</v>
      </c>
      <c r="C188" s="5" t="s">
        <v>4</v>
      </c>
      <c r="D188" s="5" t="s">
        <v>5</v>
      </c>
      <c r="E188" s="5" t="s">
        <v>6</v>
      </c>
      <c r="F188" s="5" t="s">
        <v>7</v>
      </c>
      <c r="G188" s="5" t="s">
        <v>8</v>
      </c>
      <c r="H188" s="5" t="s">
        <v>9</v>
      </c>
      <c r="I188" s="5" t="s">
        <v>10</v>
      </c>
      <c r="J188" s="6" t="s">
        <v>13</v>
      </c>
      <c r="K188" s="6" t="s">
        <v>14</v>
      </c>
      <c r="L188" s="6" t="s">
        <v>15</v>
      </c>
    </row>
    <row r="189" ht="15.0" customHeight="1">
      <c r="A189" s="5" t="s">
        <v>16</v>
      </c>
      <c r="B189" s="7" t="s">
        <v>69</v>
      </c>
      <c r="C189" s="8" t="s">
        <v>78</v>
      </c>
      <c r="D189" s="7" t="s">
        <v>145</v>
      </c>
      <c r="E189" s="8" t="s">
        <v>113</v>
      </c>
      <c r="F189" s="9"/>
      <c r="G189" s="9"/>
      <c r="H189" s="9"/>
      <c r="I189" s="9"/>
      <c r="J189" s="10"/>
      <c r="K189" s="10"/>
      <c r="L189" s="10"/>
    </row>
    <row r="190" ht="15.0" customHeight="1">
      <c r="A190" s="5" t="s">
        <v>20</v>
      </c>
      <c r="B190" s="11" t="s">
        <v>146</v>
      </c>
      <c r="C190" s="11" t="s">
        <v>147</v>
      </c>
      <c r="D190" s="11" t="s">
        <v>148</v>
      </c>
      <c r="E190" s="12" t="s">
        <v>149</v>
      </c>
      <c r="F190" s="9"/>
      <c r="G190" s="9"/>
      <c r="H190" s="9"/>
      <c r="I190" s="9"/>
      <c r="J190" s="10"/>
      <c r="K190" s="10"/>
      <c r="L190" s="10"/>
    </row>
    <row r="191" ht="15.0" customHeight="1">
      <c r="A191" s="5" t="s">
        <v>73</v>
      </c>
      <c r="B191" s="50">
        <v>13.86</v>
      </c>
      <c r="C191" s="50">
        <v>15.69</v>
      </c>
      <c r="D191" s="50">
        <v>162.0</v>
      </c>
      <c r="E191" s="50">
        <v>15.19</v>
      </c>
      <c r="F191" s="18"/>
      <c r="G191" s="18"/>
      <c r="H191" s="18"/>
      <c r="I191" s="18"/>
      <c r="J191" s="10"/>
      <c r="K191" s="10"/>
      <c r="L191" s="10"/>
    </row>
    <row r="192" ht="15.0" customHeight="1">
      <c r="A192" s="5" t="s">
        <v>150</v>
      </c>
      <c r="B192" s="11">
        <v>30.0</v>
      </c>
      <c r="C192" s="12">
        <v>20.0</v>
      </c>
      <c r="D192" s="11">
        <f>30*12</f>
        <v>360</v>
      </c>
      <c r="E192" s="12">
        <v>20.0</v>
      </c>
      <c r="F192" s="9"/>
      <c r="G192" s="9"/>
      <c r="H192" s="9"/>
      <c r="I192" s="9"/>
      <c r="J192" s="10"/>
      <c r="K192" s="10"/>
      <c r="L192" s="10"/>
    </row>
    <row r="193" ht="15.0" customHeight="1">
      <c r="A193" s="16" t="s">
        <v>151</v>
      </c>
      <c r="B193" s="51">
        <f t="shared" ref="B193:E193" si="31">B191/B192</f>
        <v>0.462</v>
      </c>
      <c r="C193" s="51">
        <f t="shared" si="31"/>
        <v>0.7845</v>
      </c>
      <c r="D193" s="51">
        <f t="shared" si="31"/>
        <v>0.45</v>
      </c>
      <c r="E193" s="51">
        <f t="shared" si="31"/>
        <v>0.7595</v>
      </c>
      <c r="F193" s="52"/>
      <c r="G193" s="52"/>
      <c r="H193" s="52"/>
      <c r="I193" s="52"/>
      <c r="J193" s="53">
        <f>IFERROR(MEDIAN($B193:$I193),"-")</f>
        <v>0.61075</v>
      </c>
      <c r="K193" s="53">
        <f>IFERROR(J193*(1-50%),"-")</f>
        <v>0.305375</v>
      </c>
      <c r="L193" s="53">
        <f>IFERROR(J193*(1+50%),"-")</f>
        <v>0.916125</v>
      </c>
    </row>
    <row r="194" ht="15.0" customHeight="1">
      <c r="A194" s="5" t="s">
        <v>26</v>
      </c>
      <c r="B194" s="52">
        <f t="shared" ref="B194:I194" si="32">IFERROR(IF(B193&gt;$L193,"Não válido",IF(B193&lt;$K193,"Não válido",B193)),"-")</f>
        <v>0.462</v>
      </c>
      <c r="C194" s="52">
        <f t="shared" si="32"/>
        <v>0.7845</v>
      </c>
      <c r="D194" s="52">
        <f t="shared" si="32"/>
        <v>0.45</v>
      </c>
      <c r="E194" s="52">
        <f t="shared" si="32"/>
        <v>0.7595</v>
      </c>
      <c r="F194" s="52" t="str">
        <f t="shared" si="32"/>
        <v>Não válido</v>
      </c>
      <c r="G194" s="52" t="str">
        <f t="shared" si="32"/>
        <v>Não válido</v>
      </c>
      <c r="H194" s="52" t="str">
        <f t="shared" si="32"/>
        <v>Não válido</v>
      </c>
      <c r="I194" s="52" t="str">
        <f t="shared" si="32"/>
        <v>Não válido</v>
      </c>
      <c r="J194" s="1"/>
      <c r="K194" s="1"/>
      <c r="L194" s="1"/>
    </row>
    <row r="195" ht="15.0" customHeight="1">
      <c r="A195" s="20" t="s">
        <v>27</v>
      </c>
      <c r="B195" s="53">
        <f>IFERROR(MIN(B194:I194),"-")</f>
        <v>0.45</v>
      </c>
      <c r="C195" s="56"/>
      <c r="D195" s="1"/>
      <c r="E195" s="1"/>
      <c r="F195" s="1"/>
      <c r="G195" s="1"/>
      <c r="H195" s="1"/>
      <c r="I195" s="1"/>
      <c r="J195" s="1"/>
      <c r="K195" s="1"/>
      <c r="L195" s="1"/>
    </row>
    <row r="196" ht="15.0" customHeight="1">
      <c r="A196" s="20" t="s">
        <v>28</v>
      </c>
      <c r="B196" s="53">
        <f>IFERROR(MEDIAN(B194:I194),"-")</f>
        <v>0.61075</v>
      </c>
      <c r="C196" s="56"/>
      <c r="D196" s="1"/>
      <c r="E196" s="1"/>
      <c r="F196" s="1"/>
      <c r="G196" s="1"/>
      <c r="H196" s="1"/>
      <c r="I196" s="1"/>
      <c r="J196" s="1"/>
      <c r="K196" s="1"/>
      <c r="L196" s="1"/>
    </row>
    <row r="197" ht="15.0" customHeight="1">
      <c r="A197" s="20" t="s">
        <v>29</v>
      </c>
      <c r="B197" s="53">
        <f>IFERROR(AVERAGE(B194:I194),"-")</f>
        <v>0.614</v>
      </c>
      <c r="C197" s="56"/>
      <c r="D197" s="1"/>
      <c r="E197" s="1"/>
      <c r="F197" s="1"/>
      <c r="G197" s="1"/>
      <c r="H197" s="1"/>
      <c r="I197" s="1"/>
      <c r="J197" s="1"/>
      <c r="K197" s="1"/>
      <c r="L197" s="1"/>
    </row>
    <row r="198" ht="15.0" customHeight="1">
      <c r="A198" s="20" t="s">
        <v>30</v>
      </c>
      <c r="B198" s="53">
        <f>IFERROR(MAX(B194:I194),"-")</f>
        <v>0.7845</v>
      </c>
      <c r="C198" s="56"/>
      <c r="D198" s="1"/>
      <c r="E198" s="1"/>
      <c r="F198" s="1"/>
      <c r="G198" s="1"/>
      <c r="H198" s="1"/>
      <c r="I198" s="1"/>
      <c r="J198" s="1"/>
      <c r="K198" s="1"/>
      <c r="L198" s="1"/>
    </row>
    <row r="199" ht="15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ht="15.0" customHeight="1">
      <c r="A200" s="4" t="s">
        <v>152</v>
      </c>
      <c r="B200" s="5" t="s">
        <v>3</v>
      </c>
      <c r="C200" s="5" t="s">
        <v>4</v>
      </c>
      <c r="D200" s="5" t="s">
        <v>5</v>
      </c>
      <c r="E200" s="5" t="s">
        <v>6</v>
      </c>
      <c r="F200" s="5" t="s">
        <v>7</v>
      </c>
      <c r="G200" s="5" t="s">
        <v>8</v>
      </c>
      <c r="H200" s="5" t="s">
        <v>9</v>
      </c>
      <c r="I200" s="5" t="s">
        <v>10</v>
      </c>
      <c r="J200" s="6" t="s">
        <v>13</v>
      </c>
      <c r="K200" s="6" t="s">
        <v>14</v>
      </c>
      <c r="L200" s="6" t="s">
        <v>15</v>
      </c>
    </row>
    <row r="201" ht="15.0" customHeight="1">
      <c r="A201" s="5" t="s">
        <v>16</v>
      </c>
      <c r="B201" s="7" t="s">
        <v>69</v>
      </c>
      <c r="C201" s="7" t="s">
        <v>106</v>
      </c>
      <c r="D201" s="11"/>
      <c r="E201" s="11"/>
      <c r="F201" s="11"/>
      <c r="G201" s="11"/>
      <c r="H201" s="11"/>
      <c r="I201" s="11"/>
      <c r="J201" s="10"/>
      <c r="K201" s="10"/>
      <c r="L201" s="10"/>
    </row>
    <row r="202" ht="15.0" customHeight="1">
      <c r="A202" s="5" t="s">
        <v>20</v>
      </c>
      <c r="B202" s="11" t="s">
        <v>153</v>
      </c>
      <c r="C202" s="11" t="s">
        <v>154</v>
      </c>
      <c r="D202" s="11"/>
      <c r="E202" s="11"/>
      <c r="F202" s="11"/>
      <c r="G202" s="11"/>
      <c r="H202" s="11"/>
      <c r="I202" s="11"/>
      <c r="J202" s="10"/>
      <c r="K202" s="10"/>
      <c r="L202" s="10"/>
    </row>
    <row r="203" ht="15.0" customHeight="1">
      <c r="A203" s="5" t="s">
        <v>73</v>
      </c>
      <c r="B203" s="50">
        <v>61.942088</v>
      </c>
      <c r="C203" s="50">
        <v>250.0</v>
      </c>
      <c r="D203" s="49"/>
      <c r="E203" s="49"/>
      <c r="F203" s="49"/>
      <c r="G203" s="49"/>
      <c r="H203" s="49"/>
      <c r="I203" s="49"/>
      <c r="J203" s="10"/>
      <c r="K203" s="10"/>
      <c r="L203" s="10"/>
    </row>
    <row r="204" ht="15.0" customHeight="1">
      <c r="A204" s="5" t="s">
        <v>84</v>
      </c>
      <c r="B204" s="11">
        <v>25000.0</v>
      </c>
      <c r="C204" s="11">
        <v>50000.0</v>
      </c>
      <c r="D204" s="11"/>
      <c r="E204" s="11"/>
      <c r="F204" s="11"/>
      <c r="G204" s="11"/>
      <c r="H204" s="11"/>
      <c r="I204" s="11"/>
      <c r="J204" s="10"/>
      <c r="K204" s="10"/>
      <c r="L204" s="10"/>
    </row>
    <row r="205" ht="15.0" customHeight="1">
      <c r="A205" s="16" t="s">
        <v>155</v>
      </c>
      <c r="B205" s="51">
        <f t="shared" ref="B205:C205" si="33">B203/B204</f>
        <v>0.00247768352</v>
      </c>
      <c r="C205" s="51">
        <f t="shared" si="33"/>
        <v>0.005</v>
      </c>
      <c r="D205" s="11"/>
      <c r="E205" s="11"/>
      <c r="F205" s="57"/>
      <c r="G205" s="57"/>
      <c r="H205" s="57"/>
      <c r="I205" s="57"/>
      <c r="J205" s="53">
        <f>IFERROR(MEDIAN($B205:$I205),"-")</f>
        <v>0.00373884176</v>
      </c>
      <c r="K205" s="53">
        <f>IFERROR(J205*(1-50%),"-")</f>
        <v>0.00186942088</v>
      </c>
      <c r="L205" s="53">
        <f>IFERROR(J205*(1+50%),"-")</f>
        <v>0.00560826264</v>
      </c>
    </row>
    <row r="206" ht="15.0" customHeight="1">
      <c r="A206" s="5" t="s">
        <v>26</v>
      </c>
      <c r="B206" s="52">
        <f t="shared" ref="B206:I206" si="34">IFERROR(IF(B205&gt;$L205,"Não válido",IF(B205&lt;$K205,"Não válido",B205)),"-")</f>
        <v>0.00247768352</v>
      </c>
      <c r="C206" s="52">
        <f t="shared" si="34"/>
        <v>0.005</v>
      </c>
      <c r="D206" s="52" t="str">
        <f t="shared" si="34"/>
        <v>Não válido</v>
      </c>
      <c r="E206" s="52" t="str">
        <f t="shared" si="34"/>
        <v>Não válido</v>
      </c>
      <c r="F206" s="52" t="str">
        <f t="shared" si="34"/>
        <v>Não válido</v>
      </c>
      <c r="G206" s="52" t="str">
        <f t="shared" si="34"/>
        <v>Não válido</v>
      </c>
      <c r="H206" s="52" t="str">
        <f t="shared" si="34"/>
        <v>Não válido</v>
      </c>
      <c r="I206" s="52" t="str">
        <f t="shared" si="34"/>
        <v>Não válido</v>
      </c>
      <c r="J206" s="1"/>
      <c r="K206" s="1"/>
      <c r="L206" s="1"/>
    </row>
    <row r="207" ht="15.0" customHeight="1">
      <c r="A207" s="20" t="s">
        <v>27</v>
      </c>
      <c r="B207" s="53">
        <f>IFERROR(MIN(B206:I206),"-")</f>
        <v>0.00247768352</v>
      </c>
      <c r="C207" s="56"/>
      <c r="D207" s="1"/>
      <c r="E207" s="1"/>
      <c r="F207" s="1"/>
      <c r="G207" s="1"/>
      <c r="H207" s="1"/>
      <c r="I207" s="1"/>
      <c r="J207" s="1"/>
      <c r="K207" s="1"/>
      <c r="L207" s="1"/>
    </row>
    <row r="208" ht="15.0" customHeight="1">
      <c r="A208" s="20" t="s">
        <v>28</v>
      </c>
      <c r="B208" s="53">
        <f>IFERROR(MEDIAN(B206:I206),"-")</f>
        <v>0.00373884176</v>
      </c>
      <c r="C208" s="56"/>
      <c r="D208" s="1"/>
      <c r="E208" s="1"/>
      <c r="F208" s="1"/>
      <c r="G208" s="1"/>
      <c r="H208" s="1"/>
      <c r="I208" s="1"/>
      <c r="J208" s="1"/>
      <c r="K208" s="1"/>
      <c r="L208" s="1"/>
    </row>
    <row r="209" ht="15.0" customHeight="1">
      <c r="A209" s="20" t="s">
        <v>29</v>
      </c>
      <c r="B209" s="53">
        <f>IFERROR(AVERAGE(B206:I206),"-")</f>
        <v>0.00373884176</v>
      </c>
      <c r="C209" s="56"/>
      <c r="D209" s="1"/>
      <c r="E209" s="1"/>
      <c r="F209" s="1"/>
      <c r="G209" s="1"/>
      <c r="H209" s="1"/>
      <c r="I209" s="1"/>
      <c r="J209" s="1"/>
      <c r="K209" s="1"/>
      <c r="L209" s="1"/>
    </row>
    <row r="210" ht="15.0" customHeight="1">
      <c r="A210" s="20" t="s">
        <v>30</v>
      </c>
      <c r="B210" s="53">
        <f>IFERROR(MAX(B206:I206),"-")</f>
        <v>0.005</v>
      </c>
      <c r="C210" s="56"/>
      <c r="D210" s="1"/>
      <c r="E210" s="1"/>
      <c r="F210" s="1"/>
      <c r="G210" s="1"/>
      <c r="H210" s="1"/>
      <c r="I210" s="1"/>
      <c r="J210" s="1"/>
      <c r="K210" s="1"/>
      <c r="L210" s="1"/>
    </row>
    <row r="211" ht="15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ht="15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ht="15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ht="15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ht="15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ht="15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ht="15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ht="15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ht="15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ht="15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ht="15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ht="15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ht="15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</sheetData>
  <mergeCells count="52">
    <mergeCell ref="K164:K168"/>
    <mergeCell ref="L164:L168"/>
    <mergeCell ref="J140:J144"/>
    <mergeCell ref="K140:K144"/>
    <mergeCell ref="L140:L144"/>
    <mergeCell ref="J152:J156"/>
    <mergeCell ref="K152:K156"/>
    <mergeCell ref="L152:L156"/>
    <mergeCell ref="J164:J168"/>
    <mergeCell ref="K200:K204"/>
    <mergeCell ref="L200:L204"/>
    <mergeCell ref="J176:J180"/>
    <mergeCell ref="K176:K180"/>
    <mergeCell ref="L176:L180"/>
    <mergeCell ref="J188:J192"/>
    <mergeCell ref="K188:K192"/>
    <mergeCell ref="L188:L192"/>
    <mergeCell ref="J200:J204"/>
    <mergeCell ref="A1:I1"/>
    <mergeCell ref="J5:J9"/>
    <mergeCell ref="K5:K9"/>
    <mergeCell ref="L5:L9"/>
    <mergeCell ref="J17:J19"/>
    <mergeCell ref="K17:K19"/>
    <mergeCell ref="L17:L19"/>
    <mergeCell ref="K53:K57"/>
    <mergeCell ref="L53:L57"/>
    <mergeCell ref="J29:J33"/>
    <mergeCell ref="K29:K33"/>
    <mergeCell ref="L29:L33"/>
    <mergeCell ref="J41:J45"/>
    <mergeCell ref="K41:K45"/>
    <mergeCell ref="L41:L45"/>
    <mergeCell ref="J53:J57"/>
    <mergeCell ref="K89:K93"/>
    <mergeCell ref="L89:L93"/>
    <mergeCell ref="J65:J69"/>
    <mergeCell ref="K65:K69"/>
    <mergeCell ref="L65:L69"/>
    <mergeCell ref="J77:J81"/>
    <mergeCell ref="K77:K81"/>
    <mergeCell ref="L77:L81"/>
    <mergeCell ref="J89:J93"/>
    <mergeCell ref="K128:K132"/>
    <mergeCell ref="L128:L132"/>
    <mergeCell ref="J104:J108"/>
    <mergeCell ref="K104:K108"/>
    <mergeCell ref="L104:L108"/>
    <mergeCell ref="J116:J120"/>
    <mergeCell ref="K116:K120"/>
    <mergeCell ref="L116:L120"/>
    <mergeCell ref="J128:J132"/>
  </mergeCells>
  <conditionalFormatting sqref="B11:I11 B23:I23 B35:I35 B47:I47 B59:I59 B71:I71 B83:I83 B95:I95 B110:I110 B122:I122 B134:I134 B146 E146:I146 B158:I158 B170:I170 B182:I182 B194:I194 B206:I206">
    <cfRule type="cellIs" dxfId="0" priority="1" operator="equal">
      <formula>"Não válido"</formula>
    </cfRule>
  </conditionalFormatting>
  <conditionalFormatting sqref="C146:D146">
    <cfRule type="cellIs" dxfId="0" priority="2" operator="equal">
      <formula>"Não válido"</formula>
    </cfRule>
  </conditionalFormatting>
  <conditionalFormatting sqref="D158">
    <cfRule type="cellIs" dxfId="0" priority="3" operator="equal">
      <formula>"Não válido"</formula>
    </cfRule>
  </conditionalFormatting>
  <printOptions/>
  <pageMargins bottom="0.787401575" footer="0.0" header="0.0" left="0.511811024" right="0.511811024" top="0.7874015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9.14"/>
    <col customWidth="1" min="2" max="2" width="43.43"/>
    <col customWidth="1" min="3" max="3" width="29.71"/>
    <col customWidth="1" min="4" max="4" width="11.43"/>
    <col customWidth="1" min="5" max="5" width="12.0"/>
    <col customWidth="1" min="6" max="6" width="8.14"/>
    <col customWidth="1" min="7" max="7" width="9.43"/>
    <col customWidth="1" min="8" max="8" width="9.29"/>
    <col customWidth="1" min="9" max="9" width="8.29"/>
    <col customWidth="1" min="10" max="10" width="10.29"/>
    <col customWidth="1" min="11" max="11" width="11.43"/>
    <col customWidth="1" min="12" max="12" width="12.0"/>
    <col customWidth="1" min="13" max="13" width="8.14"/>
    <col customWidth="1" min="14" max="14" width="9.43"/>
    <col customWidth="1" min="15" max="15" width="9.29"/>
    <col customWidth="1" min="16" max="16" width="8.29"/>
    <col customWidth="1" min="17" max="19" width="10.29"/>
    <col customWidth="1" min="21" max="21" width="23.43"/>
    <col customWidth="1" min="22" max="23" width="8.86"/>
    <col customWidth="1" min="24" max="24" width="14.29"/>
    <col customWidth="1" min="25" max="25" width="11.71"/>
    <col customWidth="1" min="26" max="26" width="13.57"/>
    <col customWidth="1" min="27" max="27" width="10.71"/>
    <col customWidth="1" min="28" max="28" width="11.71"/>
  </cols>
  <sheetData>
    <row r="1">
      <c r="A1" s="60"/>
      <c r="B1" s="60"/>
      <c r="C1" s="60"/>
      <c r="D1" s="61" t="s">
        <v>156</v>
      </c>
      <c r="E1" s="28"/>
      <c r="F1" s="28"/>
      <c r="G1" s="28"/>
      <c r="H1" s="28"/>
      <c r="I1" s="28"/>
      <c r="J1" s="29"/>
      <c r="K1" s="61" t="s">
        <v>157</v>
      </c>
      <c r="L1" s="28"/>
      <c r="M1" s="28"/>
      <c r="N1" s="28"/>
      <c r="O1" s="28"/>
      <c r="P1" s="28"/>
      <c r="Q1" s="29"/>
      <c r="R1" s="62"/>
      <c r="S1" s="62"/>
      <c r="T1" s="63"/>
      <c r="U1" s="63"/>
      <c r="W1" s="64" t="s">
        <v>158</v>
      </c>
      <c r="X1" s="65">
        <v>30.4375</v>
      </c>
      <c r="Y1" s="66" t="s">
        <v>159</v>
      </c>
      <c r="Z1" s="64" t="s">
        <v>160</v>
      </c>
    </row>
    <row r="2">
      <c r="A2" s="60"/>
      <c r="B2" s="60"/>
      <c r="C2" s="67" t="s">
        <v>161</v>
      </c>
      <c r="D2" s="68" t="s">
        <v>162</v>
      </c>
      <c r="E2" s="68" t="s">
        <v>163</v>
      </c>
      <c r="F2" s="68" t="s">
        <v>164</v>
      </c>
      <c r="G2" s="68" t="s">
        <v>165</v>
      </c>
      <c r="H2" s="68" t="s">
        <v>166</v>
      </c>
      <c r="I2" s="68" t="s">
        <v>167</v>
      </c>
      <c r="J2" s="68" t="s">
        <v>168</v>
      </c>
      <c r="K2" s="68" t="s">
        <v>162</v>
      </c>
      <c r="L2" s="68" t="s">
        <v>163</v>
      </c>
      <c r="M2" s="68" t="s">
        <v>164</v>
      </c>
      <c r="N2" s="68" t="s">
        <v>165</v>
      </c>
      <c r="O2" s="68" t="s">
        <v>166</v>
      </c>
      <c r="P2" s="68" t="s">
        <v>167</v>
      </c>
      <c r="Q2" s="68" t="s">
        <v>168</v>
      </c>
      <c r="R2" s="68" t="s">
        <v>169</v>
      </c>
      <c r="S2" s="68" t="s">
        <v>170</v>
      </c>
      <c r="T2" s="68" t="s">
        <v>171</v>
      </c>
      <c r="U2" s="68" t="s">
        <v>172</v>
      </c>
    </row>
    <row r="3">
      <c r="A3" s="69" t="s">
        <v>2</v>
      </c>
      <c r="B3" s="70" t="s">
        <v>173</v>
      </c>
      <c r="C3" s="71">
        <v>200.0</v>
      </c>
      <c r="D3" s="72">
        <v>200.0</v>
      </c>
      <c r="E3" s="72">
        <v>200.0</v>
      </c>
      <c r="F3" s="72">
        <v>200.0</v>
      </c>
      <c r="G3" s="72">
        <v>200.0</v>
      </c>
      <c r="H3" s="72">
        <v>200.0</v>
      </c>
      <c r="I3" s="72">
        <v>200.0</v>
      </c>
      <c r="J3" s="72">
        <v>200.0</v>
      </c>
      <c r="K3" s="72">
        <v>200.0</v>
      </c>
      <c r="L3" s="72">
        <v>200.0</v>
      </c>
      <c r="M3" s="72">
        <v>200.0</v>
      </c>
      <c r="N3" s="72">
        <v>200.0</v>
      </c>
      <c r="O3" s="72">
        <v>200.0</v>
      </c>
      <c r="P3" s="72">
        <v>200.0</v>
      </c>
      <c r="Q3" s="72">
        <v>200.0</v>
      </c>
      <c r="R3" s="72">
        <v>200.0</v>
      </c>
      <c r="S3" s="72">
        <v>200.0</v>
      </c>
      <c r="T3" s="73">
        <f t="shared" ref="T3:T5" si="1">(SUM(D3:Q3)*2)+SUM(R3:S3)</f>
        <v>6000</v>
      </c>
      <c r="U3" s="74">
        <f t="shared" ref="U3:U5" si="2">((T3/C3)*$X$1)/30</f>
        <v>30.4375</v>
      </c>
    </row>
    <row r="4">
      <c r="A4" s="10"/>
      <c r="B4" s="70" t="s">
        <v>174</v>
      </c>
      <c r="C4" s="71">
        <v>50.0</v>
      </c>
      <c r="D4" s="16">
        <v>50.0</v>
      </c>
      <c r="E4" s="16">
        <v>50.0</v>
      </c>
      <c r="F4" s="16">
        <v>50.0</v>
      </c>
      <c r="G4" s="16">
        <v>50.0</v>
      </c>
      <c r="H4" s="16">
        <v>50.0</v>
      </c>
      <c r="I4" s="16">
        <v>50.0</v>
      </c>
      <c r="J4" s="16">
        <v>50.0</v>
      </c>
      <c r="K4" s="16">
        <v>50.0</v>
      </c>
      <c r="L4" s="16">
        <v>50.0</v>
      </c>
      <c r="M4" s="16">
        <v>50.0</v>
      </c>
      <c r="N4" s="16">
        <v>50.0</v>
      </c>
      <c r="O4" s="16">
        <v>50.0</v>
      </c>
      <c r="P4" s="16">
        <v>50.0</v>
      </c>
      <c r="Q4" s="16">
        <v>50.0</v>
      </c>
      <c r="R4" s="16">
        <v>50.0</v>
      </c>
      <c r="S4" s="16">
        <v>50.0</v>
      </c>
      <c r="T4" s="73">
        <f t="shared" si="1"/>
        <v>1500</v>
      </c>
      <c r="U4" s="74">
        <f t="shared" si="2"/>
        <v>30.4375</v>
      </c>
    </row>
    <row r="5">
      <c r="A5" s="41"/>
      <c r="B5" s="70" t="s">
        <v>91</v>
      </c>
      <c r="C5" s="71">
        <v>10.0</v>
      </c>
      <c r="D5" s="16">
        <v>10.0</v>
      </c>
      <c r="E5" s="16">
        <v>10.0</v>
      </c>
      <c r="F5" s="16">
        <v>10.0</v>
      </c>
      <c r="G5" s="16">
        <v>10.0</v>
      </c>
      <c r="H5" s="16">
        <v>10.0</v>
      </c>
      <c r="I5" s="16">
        <v>10.0</v>
      </c>
      <c r="J5" s="16">
        <v>10.0</v>
      </c>
      <c r="K5" s="16">
        <v>10.0</v>
      </c>
      <c r="L5" s="16">
        <v>10.0</v>
      </c>
      <c r="M5" s="16">
        <v>10.0</v>
      </c>
      <c r="N5" s="16">
        <v>10.0</v>
      </c>
      <c r="O5" s="16">
        <v>10.0</v>
      </c>
      <c r="P5" s="16">
        <v>10.0</v>
      </c>
      <c r="Q5" s="16">
        <v>10.0</v>
      </c>
      <c r="R5" s="16">
        <v>10.0</v>
      </c>
      <c r="S5" s="16">
        <v>10.0</v>
      </c>
      <c r="T5" s="73">
        <f t="shared" si="1"/>
        <v>300</v>
      </c>
      <c r="U5" s="74">
        <f t="shared" si="2"/>
        <v>30.4375</v>
      </c>
      <c r="W5" s="75"/>
      <c r="X5" s="76" t="s">
        <v>175</v>
      </c>
      <c r="Y5" s="29"/>
      <c r="Z5" s="77" t="s">
        <v>176</v>
      </c>
      <c r="AA5" s="76" t="s">
        <v>177</v>
      </c>
      <c r="AB5" s="29"/>
    </row>
    <row r="6">
      <c r="A6" s="78"/>
      <c r="B6" s="79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1"/>
      <c r="U6" s="83"/>
      <c r="W6" s="84" t="s">
        <v>178</v>
      </c>
      <c r="X6" s="84" t="s">
        <v>179</v>
      </c>
      <c r="Y6" s="84" t="s">
        <v>180</v>
      </c>
      <c r="Z6" s="41"/>
      <c r="AA6" s="84" t="s">
        <v>179</v>
      </c>
      <c r="AB6" s="84" t="s">
        <v>180</v>
      </c>
    </row>
    <row r="7">
      <c r="A7" s="85" t="s">
        <v>31</v>
      </c>
      <c r="B7" s="16" t="s">
        <v>181</v>
      </c>
      <c r="C7" s="71">
        <f t="shared" ref="C7:C15" si="4">AA7</f>
        <v>69.5</v>
      </c>
      <c r="D7" s="16">
        <f t="shared" ref="D7:S7" si="3">$C$7</f>
        <v>69.5</v>
      </c>
      <c r="E7" s="16">
        <f t="shared" si="3"/>
        <v>69.5</v>
      </c>
      <c r="F7" s="16">
        <f t="shared" si="3"/>
        <v>69.5</v>
      </c>
      <c r="G7" s="16">
        <f t="shared" si="3"/>
        <v>69.5</v>
      </c>
      <c r="H7" s="16">
        <f t="shared" si="3"/>
        <v>69.5</v>
      </c>
      <c r="I7" s="16">
        <f t="shared" si="3"/>
        <v>69.5</v>
      </c>
      <c r="J7" s="16">
        <f t="shared" si="3"/>
        <v>69.5</v>
      </c>
      <c r="K7" s="16">
        <f t="shared" si="3"/>
        <v>69.5</v>
      </c>
      <c r="L7" s="16">
        <f t="shared" si="3"/>
        <v>69.5</v>
      </c>
      <c r="M7" s="16">
        <f t="shared" si="3"/>
        <v>69.5</v>
      </c>
      <c r="N7" s="16">
        <f t="shared" si="3"/>
        <v>69.5</v>
      </c>
      <c r="O7" s="16">
        <f t="shared" si="3"/>
        <v>69.5</v>
      </c>
      <c r="P7" s="16">
        <f t="shared" si="3"/>
        <v>69.5</v>
      </c>
      <c r="Q7" s="16">
        <f t="shared" si="3"/>
        <v>69.5</v>
      </c>
      <c r="R7" s="16">
        <f t="shared" si="3"/>
        <v>69.5</v>
      </c>
      <c r="S7" s="16">
        <f t="shared" si="3"/>
        <v>69.5</v>
      </c>
      <c r="T7" s="73">
        <f t="shared" ref="T7:T16" si="6">(SUM(D7:Q7)*2)+SUM(R7:S7)</f>
        <v>2085</v>
      </c>
      <c r="U7" s="74">
        <f t="shared" ref="U7:U16" si="7">((T7/C7)*$X$1)/30</f>
        <v>30.4375</v>
      </c>
      <c r="W7" s="86" t="s">
        <v>112</v>
      </c>
      <c r="X7" s="86">
        <v>125.0</v>
      </c>
      <c r="Y7" s="86">
        <v>360.0</v>
      </c>
      <c r="Z7" s="87">
        <f t="shared" ref="Z7:Z15" si="8">Y7/X7</f>
        <v>2.88</v>
      </c>
      <c r="AA7" s="86">
        <f t="shared" ref="AA7:AA14" si="9">ROUNDUP(AB7/Z7,1)</f>
        <v>69.5</v>
      </c>
      <c r="AB7" s="86">
        <v>200.0</v>
      </c>
    </row>
    <row r="8">
      <c r="A8" s="10"/>
      <c r="B8" s="16" t="s">
        <v>182</v>
      </c>
      <c r="C8" s="71">
        <f t="shared" si="4"/>
        <v>24.3</v>
      </c>
      <c r="D8" s="16">
        <f t="shared" ref="D8:S8" si="5">$C$8</f>
        <v>24.3</v>
      </c>
      <c r="E8" s="16">
        <f t="shared" si="5"/>
        <v>24.3</v>
      </c>
      <c r="F8" s="16">
        <f t="shared" si="5"/>
        <v>24.3</v>
      </c>
      <c r="G8" s="16">
        <f t="shared" si="5"/>
        <v>24.3</v>
      </c>
      <c r="H8" s="16">
        <f t="shared" si="5"/>
        <v>24.3</v>
      </c>
      <c r="I8" s="16">
        <f t="shared" si="5"/>
        <v>24.3</v>
      </c>
      <c r="J8" s="16">
        <f t="shared" si="5"/>
        <v>24.3</v>
      </c>
      <c r="K8" s="16">
        <f t="shared" si="5"/>
        <v>24.3</v>
      </c>
      <c r="L8" s="16">
        <f t="shared" si="5"/>
        <v>24.3</v>
      </c>
      <c r="M8" s="16">
        <f t="shared" si="5"/>
        <v>24.3</v>
      </c>
      <c r="N8" s="16">
        <f t="shared" si="5"/>
        <v>24.3</v>
      </c>
      <c r="O8" s="16">
        <f t="shared" si="5"/>
        <v>24.3</v>
      </c>
      <c r="P8" s="16">
        <f t="shared" si="5"/>
        <v>24.3</v>
      </c>
      <c r="Q8" s="16">
        <f t="shared" si="5"/>
        <v>24.3</v>
      </c>
      <c r="R8" s="16">
        <f t="shared" si="5"/>
        <v>24.3</v>
      </c>
      <c r="S8" s="16">
        <f t="shared" si="5"/>
        <v>24.3</v>
      </c>
      <c r="T8" s="73">
        <f t="shared" si="6"/>
        <v>729</v>
      </c>
      <c r="U8" s="74">
        <f t="shared" si="7"/>
        <v>30.4375</v>
      </c>
      <c r="W8" s="86" t="s">
        <v>117</v>
      </c>
      <c r="X8" s="86">
        <v>62.0</v>
      </c>
      <c r="Y8" s="86">
        <v>230.0</v>
      </c>
      <c r="Z8" s="87">
        <f t="shared" si="8"/>
        <v>3.709677419</v>
      </c>
      <c r="AA8" s="86">
        <f t="shared" si="9"/>
        <v>24.3</v>
      </c>
      <c r="AB8" s="86">
        <f>150*60%</f>
        <v>90</v>
      </c>
    </row>
    <row r="9">
      <c r="A9" s="10"/>
      <c r="B9" s="16" t="s">
        <v>183</v>
      </c>
      <c r="C9" s="71">
        <f t="shared" si="4"/>
        <v>181.2</v>
      </c>
      <c r="D9" s="72">
        <f t="shared" ref="D9:S9" si="10">$C$9</f>
        <v>181.2</v>
      </c>
      <c r="E9" s="72">
        <f t="shared" si="10"/>
        <v>181.2</v>
      </c>
      <c r="F9" s="72">
        <f t="shared" si="10"/>
        <v>181.2</v>
      </c>
      <c r="G9" s="72">
        <f t="shared" si="10"/>
        <v>181.2</v>
      </c>
      <c r="H9" s="72">
        <f t="shared" si="10"/>
        <v>181.2</v>
      </c>
      <c r="I9" s="72">
        <f t="shared" si="10"/>
        <v>181.2</v>
      </c>
      <c r="J9" s="72">
        <f t="shared" si="10"/>
        <v>181.2</v>
      </c>
      <c r="K9" s="72">
        <f t="shared" si="10"/>
        <v>181.2</v>
      </c>
      <c r="L9" s="72">
        <f t="shared" si="10"/>
        <v>181.2</v>
      </c>
      <c r="M9" s="72">
        <f t="shared" si="10"/>
        <v>181.2</v>
      </c>
      <c r="N9" s="72">
        <f t="shared" si="10"/>
        <v>181.2</v>
      </c>
      <c r="O9" s="72">
        <f t="shared" si="10"/>
        <v>181.2</v>
      </c>
      <c r="P9" s="72">
        <f t="shared" si="10"/>
        <v>181.2</v>
      </c>
      <c r="Q9" s="72">
        <f t="shared" si="10"/>
        <v>181.2</v>
      </c>
      <c r="R9" s="72">
        <f t="shared" si="10"/>
        <v>181.2</v>
      </c>
      <c r="S9" s="72">
        <f t="shared" si="10"/>
        <v>181.2</v>
      </c>
      <c r="T9" s="73">
        <f t="shared" si="6"/>
        <v>5436</v>
      </c>
      <c r="U9" s="74">
        <f t="shared" si="7"/>
        <v>30.4375</v>
      </c>
      <c r="W9" s="86" t="s">
        <v>184</v>
      </c>
      <c r="X9" s="86">
        <v>163.0</v>
      </c>
      <c r="Y9" s="86">
        <v>135.0</v>
      </c>
      <c r="Z9" s="87">
        <f t="shared" si="8"/>
        <v>0.8282208589</v>
      </c>
      <c r="AA9" s="86">
        <f t="shared" si="9"/>
        <v>181.2</v>
      </c>
      <c r="AB9" s="86">
        <v>150.0</v>
      </c>
    </row>
    <row r="10">
      <c r="A10" s="10"/>
      <c r="B10" s="70" t="s">
        <v>185</v>
      </c>
      <c r="C10" s="71">
        <f t="shared" si="4"/>
        <v>252.9</v>
      </c>
      <c r="D10" s="72" t="s">
        <v>186</v>
      </c>
      <c r="E10" s="72">
        <f>$C$10</f>
        <v>252.9</v>
      </c>
      <c r="F10" s="72" t="s">
        <v>186</v>
      </c>
      <c r="G10" s="72">
        <f>$C$10</f>
        <v>252.9</v>
      </c>
      <c r="H10" s="72" t="s">
        <v>186</v>
      </c>
      <c r="I10" s="72">
        <f>$C$10</f>
        <v>252.9</v>
      </c>
      <c r="J10" s="72" t="s">
        <v>186</v>
      </c>
      <c r="K10" s="72" t="s">
        <v>186</v>
      </c>
      <c r="L10" s="72">
        <f>$C$10</f>
        <v>252.9</v>
      </c>
      <c r="M10" s="72" t="s">
        <v>186</v>
      </c>
      <c r="N10" s="72">
        <f>$C$10</f>
        <v>252.9</v>
      </c>
      <c r="O10" s="72" t="s">
        <v>186</v>
      </c>
      <c r="P10" s="72">
        <f>$C$10</f>
        <v>252.9</v>
      </c>
      <c r="Q10" s="72" t="s">
        <v>186</v>
      </c>
      <c r="R10" s="72" t="s">
        <v>186</v>
      </c>
      <c r="S10" s="72">
        <f>$C$10</f>
        <v>252.9</v>
      </c>
      <c r="T10" s="73">
        <f t="shared" si="6"/>
        <v>3287.7</v>
      </c>
      <c r="U10" s="74">
        <f t="shared" si="7"/>
        <v>13.18958333</v>
      </c>
      <c r="W10" s="86" t="s">
        <v>187</v>
      </c>
      <c r="X10" s="86">
        <v>177.0</v>
      </c>
      <c r="Y10" s="86">
        <v>105.0</v>
      </c>
      <c r="Z10" s="87">
        <f t="shared" si="8"/>
        <v>0.593220339</v>
      </c>
      <c r="AA10" s="86">
        <f t="shared" si="9"/>
        <v>252.9</v>
      </c>
      <c r="AB10" s="86">
        <v>150.0</v>
      </c>
    </row>
    <row r="11">
      <c r="A11" s="10"/>
      <c r="B11" s="70" t="s">
        <v>188</v>
      </c>
      <c r="C11" s="71">
        <f t="shared" si="4"/>
        <v>240.8</v>
      </c>
      <c r="D11" s="72" t="s">
        <v>186</v>
      </c>
      <c r="E11" s="72" t="s">
        <v>186</v>
      </c>
      <c r="F11" s="72">
        <f>$C$11</f>
        <v>240.8</v>
      </c>
      <c r="G11" s="72" t="s">
        <v>186</v>
      </c>
      <c r="H11" s="72">
        <f>$C$11</f>
        <v>240.8</v>
      </c>
      <c r="I11" s="72" t="s">
        <v>186</v>
      </c>
      <c r="J11" s="72" t="s">
        <v>186</v>
      </c>
      <c r="K11" s="72" t="s">
        <v>186</v>
      </c>
      <c r="L11" s="72" t="s">
        <v>186</v>
      </c>
      <c r="M11" s="72">
        <f>$C$11</f>
        <v>240.8</v>
      </c>
      <c r="N11" s="72" t="s">
        <v>186</v>
      </c>
      <c r="O11" s="72">
        <f>$C$11</f>
        <v>240.8</v>
      </c>
      <c r="P11" s="72" t="s">
        <v>186</v>
      </c>
      <c r="Q11" s="72" t="s">
        <v>186</v>
      </c>
      <c r="R11" s="72" t="s">
        <v>186</v>
      </c>
      <c r="S11" s="72" t="s">
        <v>186</v>
      </c>
      <c r="T11" s="73">
        <f t="shared" si="6"/>
        <v>1926.4</v>
      </c>
      <c r="U11" s="74">
        <f t="shared" si="7"/>
        <v>8.116666667</v>
      </c>
      <c r="W11" s="86" t="s">
        <v>189</v>
      </c>
      <c r="X11" s="86">
        <v>305.0</v>
      </c>
      <c r="Y11" s="86">
        <v>190.0</v>
      </c>
      <c r="Z11" s="87">
        <f t="shared" si="8"/>
        <v>0.6229508197</v>
      </c>
      <c r="AA11" s="86">
        <f t="shared" si="9"/>
        <v>240.8</v>
      </c>
      <c r="AB11" s="86">
        <v>150.0</v>
      </c>
    </row>
    <row r="12">
      <c r="A12" s="10"/>
      <c r="B12" s="70" t="s">
        <v>190</v>
      </c>
      <c r="C12" s="71">
        <f t="shared" si="4"/>
        <v>195.8</v>
      </c>
      <c r="D12" s="72" t="s">
        <v>186</v>
      </c>
      <c r="E12" s="72" t="s">
        <v>186</v>
      </c>
      <c r="F12" s="72" t="s">
        <v>186</v>
      </c>
      <c r="G12" s="72" t="s">
        <v>186</v>
      </c>
      <c r="H12" s="72" t="s">
        <v>186</v>
      </c>
      <c r="I12" s="72" t="s">
        <v>186</v>
      </c>
      <c r="J12" s="88">
        <f>$C$12</f>
        <v>195.8</v>
      </c>
      <c r="K12" s="72" t="s">
        <v>186</v>
      </c>
      <c r="L12" s="72" t="s">
        <v>186</v>
      </c>
      <c r="M12" s="72" t="s">
        <v>186</v>
      </c>
      <c r="N12" s="72" t="s">
        <v>186</v>
      </c>
      <c r="O12" s="72" t="s">
        <v>186</v>
      </c>
      <c r="P12" s="72" t="s">
        <v>186</v>
      </c>
      <c r="Q12" s="72" t="s">
        <v>186</v>
      </c>
      <c r="R12" s="72" t="s">
        <v>186</v>
      </c>
      <c r="S12" s="72" t="s">
        <v>186</v>
      </c>
      <c r="T12" s="73">
        <f t="shared" si="6"/>
        <v>391.6</v>
      </c>
      <c r="U12" s="74">
        <f t="shared" si="7"/>
        <v>2.029166667</v>
      </c>
      <c r="W12" s="86" t="s">
        <v>191</v>
      </c>
      <c r="X12" s="86">
        <v>124.0</v>
      </c>
      <c r="Y12" s="86">
        <v>95.0</v>
      </c>
      <c r="Z12" s="87">
        <f t="shared" si="8"/>
        <v>0.7661290323</v>
      </c>
      <c r="AA12" s="86">
        <f t="shared" si="9"/>
        <v>195.8</v>
      </c>
      <c r="AB12" s="86">
        <v>150.0</v>
      </c>
    </row>
    <row r="13">
      <c r="A13" s="10"/>
      <c r="B13" s="70" t="s">
        <v>192</v>
      </c>
      <c r="C13" s="71">
        <f t="shared" si="4"/>
        <v>387</v>
      </c>
      <c r="D13" s="88">
        <f>$C$13</f>
        <v>387</v>
      </c>
      <c r="E13" s="72" t="s">
        <v>186</v>
      </c>
      <c r="F13" s="72" t="s">
        <v>186</v>
      </c>
      <c r="G13" s="72" t="s">
        <v>186</v>
      </c>
      <c r="H13" s="72" t="s">
        <v>186</v>
      </c>
      <c r="I13" s="72" t="s">
        <v>186</v>
      </c>
      <c r="J13" s="72" t="s">
        <v>186</v>
      </c>
      <c r="K13" s="72" t="s">
        <v>186</v>
      </c>
      <c r="L13" s="72" t="s">
        <v>186</v>
      </c>
      <c r="M13" s="72" t="s">
        <v>186</v>
      </c>
      <c r="N13" s="72" t="s">
        <v>186</v>
      </c>
      <c r="O13" s="72" t="s">
        <v>186</v>
      </c>
      <c r="P13" s="72" t="s">
        <v>186</v>
      </c>
      <c r="Q13" s="72" t="s">
        <v>186</v>
      </c>
      <c r="R13" s="88">
        <f>$C$13</f>
        <v>387</v>
      </c>
      <c r="S13" s="72" t="s">
        <v>186</v>
      </c>
      <c r="T13" s="73">
        <f t="shared" si="6"/>
        <v>1161</v>
      </c>
      <c r="U13" s="74">
        <f t="shared" si="7"/>
        <v>3.04375</v>
      </c>
      <c r="W13" s="86" t="s">
        <v>193</v>
      </c>
      <c r="X13" s="86">
        <v>258.0</v>
      </c>
      <c r="Y13" s="86">
        <v>100.0</v>
      </c>
      <c r="Z13" s="87">
        <f t="shared" si="8"/>
        <v>0.3875968992</v>
      </c>
      <c r="AA13" s="86">
        <f t="shared" si="9"/>
        <v>387</v>
      </c>
      <c r="AB13" s="86">
        <v>150.0</v>
      </c>
    </row>
    <row r="14">
      <c r="A14" s="10"/>
      <c r="B14" s="70" t="s">
        <v>194</v>
      </c>
      <c r="C14" s="71">
        <f t="shared" si="4"/>
        <v>225</v>
      </c>
      <c r="D14" s="72" t="s">
        <v>186</v>
      </c>
      <c r="E14" s="72" t="s">
        <v>186</v>
      </c>
      <c r="F14" s="72" t="s">
        <v>186</v>
      </c>
      <c r="G14" s="72" t="s">
        <v>186</v>
      </c>
      <c r="H14" s="72" t="s">
        <v>186</v>
      </c>
      <c r="I14" s="72" t="s">
        <v>186</v>
      </c>
      <c r="J14" s="72" t="s">
        <v>186</v>
      </c>
      <c r="K14" s="88">
        <f>$C$14</f>
        <v>225</v>
      </c>
      <c r="L14" s="72" t="s">
        <v>186</v>
      </c>
      <c r="M14" s="72" t="s">
        <v>186</v>
      </c>
      <c r="N14" s="72" t="s">
        <v>186</v>
      </c>
      <c r="O14" s="72" t="s">
        <v>186</v>
      </c>
      <c r="P14" s="72" t="s">
        <v>186</v>
      </c>
      <c r="Q14" s="72" t="s">
        <v>186</v>
      </c>
      <c r="R14" s="72" t="s">
        <v>186</v>
      </c>
      <c r="S14" s="72" t="s">
        <v>186</v>
      </c>
      <c r="T14" s="73">
        <f t="shared" si="6"/>
        <v>450</v>
      </c>
      <c r="U14" s="74">
        <f t="shared" si="7"/>
        <v>2.029166667</v>
      </c>
      <c r="W14" s="86" t="s">
        <v>140</v>
      </c>
      <c r="X14" s="86">
        <v>180.0</v>
      </c>
      <c r="Y14" s="86">
        <v>120.0</v>
      </c>
      <c r="Z14" s="87">
        <f t="shared" si="8"/>
        <v>0.6666666667</v>
      </c>
      <c r="AA14" s="86">
        <f t="shared" si="9"/>
        <v>225</v>
      </c>
      <c r="AB14" s="86">
        <v>150.0</v>
      </c>
    </row>
    <row r="15">
      <c r="A15" s="10"/>
      <c r="B15" s="70" t="s">
        <v>195</v>
      </c>
      <c r="C15" s="71">
        <f t="shared" si="4"/>
        <v>2</v>
      </c>
      <c r="D15" s="72" t="s">
        <v>186</v>
      </c>
      <c r="E15" s="72" t="s">
        <v>186</v>
      </c>
      <c r="F15" s="72" t="s">
        <v>186</v>
      </c>
      <c r="G15" s="72" t="s">
        <v>186</v>
      </c>
      <c r="H15" s="72" t="s">
        <v>186</v>
      </c>
      <c r="I15" s="72" t="s">
        <v>186</v>
      </c>
      <c r="J15" s="72" t="s">
        <v>186</v>
      </c>
      <c r="K15" s="72" t="s">
        <v>186</v>
      </c>
      <c r="L15" s="72" t="s">
        <v>186</v>
      </c>
      <c r="M15" s="72" t="s">
        <v>186</v>
      </c>
      <c r="N15" s="72" t="s">
        <v>186</v>
      </c>
      <c r="O15" s="72" t="s">
        <v>186</v>
      </c>
      <c r="P15" s="72" t="s">
        <v>186</v>
      </c>
      <c r="Q15" s="88">
        <f>$C$15</f>
        <v>2</v>
      </c>
      <c r="R15" s="72" t="s">
        <v>186</v>
      </c>
      <c r="S15" s="72" t="s">
        <v>186</v>
      </c>
      <c r="T15" s="73">
        <f t="shared" si="6"/>
        <v>4</v>
      </c>
      <c r="U15" s="74">
        <f t="shared" si="7"/>
        <v>2.029166667</v>
      </c>
      <c r="W15" s="86" t="s">
        <v>195</v>
      </c>
      <c r="X15" s="89">
        <v>2.0</v>
      </c>
      <c r="Y15" s="89">
        <v>2.0</v>
      </c>
      <c r="Z15" s="87">
        <f t="shared" si="8"/>
        <v>1</v>
      </c>
      <c r="AA15" s="86">
        <v>2.0</v>
      </c>
      <c r="AB15" s="86">
        <v>2.0</v>
      </c>
    </row>
    <row r="16">
      <c r="A16" s="41"/>
      <c r="B16" s="16" t="s">
        <v>196</v>
      </c>
      <c r="C16" s="71">
        <v>200.0</v>
      </c>
      <c r="D16" s="72">
        <v>200.0</v>
      </c>
      <c r="E16" s="72">
        <v>200.0</v>
      </c>
      <c r="F16" s="72">
        <v>200.0</v>
      </c>
      <c r="G16" s="72">
        <v>200.0</v>
      </c>
      <c r="H16" s="72">
        <v>200.0</v>
      </c>
      <c r="I16" s="72">
        <v>200.0</v>
      </c>
      <c r="J16" s="72">
        <v>200.0</v>
      </c>
      <c r="K16" s="72">
        <v>200.0</v>
      </c>
      <c r="L16" s="72">
        <v>200.0</v>
      </c>
      <c r="M16" s="72">
        <v>200.0</v>
      </c>
      <c r="N16" s="72">
        <v>200.0</v>
      </c>
      <c r="O16" s="72">
        <v>200.0</v>
      </c>
      <c r="P16" s="72">
        <v>200.0</v>
      </c>
      <c r="Q16" s="72">
        <v>200.0</v>
      </c>
      <c r="R16" s="72">
        <v>200.0</v>
      </c>
      <c r="S16" s="72">
        <v>200.0</v>
      </c>
      <c r="T16" s="73">
        <f t="shared" si="6"/>
        <v>6000</v>
      </c>
      <c r="U16" s="74">
        <f t="shared" si="7"/>
        <v>30.4375</v>
      </c>
    </row>
    <row r="17">
      <c r="A17" s="90"/>
      <c r="B17" s="79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3"/>
    </row>
    <row r="18">
      <c r="A18" s="85" t="s">
        <v>34</v>
      </c>
      <c r="B18" s="16" t="s">
        <v>181</v>
      </c>
      <c r="C18" s="71">
        <f t="shared" ref="C18:C26" si="12">AA7</f>
        <v>69.5</v>
      </c>
      <c r="D18" s="16">
        <f t="shared" ref="D18:S18" si="11">$C$18</f>
        <v>69.5</v>
      </c>
      <c r="E18" s="16">
        <f t="shared" si="11"/>
        <v>69.5</v>
      </c>
      <c r="F18" s="16">
        <f t="shared" si="11"/>
        <v>69.5</v>
      </c>
      <c r="G18" s="16">
        <f t="shared" si="11"/>
        <v>69.5</v>
      </c>
      <c r="H18" s="16">
        <f t="shared" si="11"/>
        <v>69.5</v>
      </c>
      <c r="I18" s="16">
        <f t="shared" si="11"/>
        <v>69.5</v>
      </c>
      <c r="J18" s="16">
        <f t="shared" si="11"/>
        <v>69.5</v>
      </c>
      <c r="K18" s="16">
        <f t="shared" si="11"/>
        <v>69.5</v>
      </c>
      <c r="L18" s="16">
        <f t="shared" si="11"/>
        <v>69.5</v>
      </c>
      <c r="M18" s="16">
        <f t="shared" si="11"/>
        <v>69.5</v>
      </c>
      <c r="N18" s="16">
        <f t="shared" si="11"/>
        <v>69.5</v>
      </c>
      <c r="O18" s="16">
        <f t="shared" si="11"/>
        <v>69.5</v>
      </c>
      <c r="P18" s="16">
        <f t="shared" si="11"/>
        <v>69.5</v>
      </c>
      <c r="Q18" s="16">
        <f t="shared" si="11"/>
        <v>69.5</v>
      </c>
      <c r="R18" s="16">
        <f t="shared" si="11"/>
        <v>69.5</v>
      </c>
      <c r="S18" s="16">
        <f t="shared" si="11"/>
        <v>69.5</v>
      </c>
      <c r="T18" s="73">
        <f t="shared" ref="T18:T26" si="14">(SUM(D18:Q18)*2)+SUM(R18:S18)</f>
        <v>2085</v>
      </c>
      <c r="U18" s="74">
        <f t="shared" ref="U18:U26" si="15">((T18/C18)*$X$1)/30</f>
        <v>30.4375</v>
      </c>
    </row>
    <row r="19">
      <c r="A19" s="10"/>
      <c r="B19" s="16" t="s">
        <v>182</v>
      </c>
      <c r="C19" s="71">
        <f t="shared" si="12"/>
        <v>24.3</v>
      </c>
      <c r="D19" s="16">
        <f t="shared" ref="D19:S19" si="13">$C$19</f>
        <v>24.3</v>
      </c>
      <c r="E19" s="16">
        <f t="shared" si="13"/>
        <v>24.3</v>
      </c>
      <c r="F19" s="16">
        <f t="shared" si="13"/>
        <v>24.3</v>
      </c>
      <c r="G19" s="16">
        <f t="shared" si="13"/>
        <v>24.3</v>
      </c>
      <c r="H19" s="16">
        <f t="shared" si="13"/>
        <v>24.3</v>
      </c>
      <c r="I19" s="16">
        <f t="shared" si="13"/>
        <v>24.3</v>
      </c>
      <c r="J19" s="16">
        <f t="shared" si="13"/>
        <v>24.3</v>
      </c>
      <c r="K19" s="16">
        <f t="shared" si="13"/>
        <v>24.3</v>
      </c>
      <c r="L19" s="16">
        <f t="shared" si="13"/>
        <v>24.3</v>
      </c>
      <c r="M19" s="16">
        <f t="shared" si="13"/>
        <v>24.3</v>
      </c>
      <c r="N19" s="16">
        <f t="shared" si="13"/>
        <v>24.3</v>
      </c>
      <c r="O19" s="16">
        <f t="shared" si="13"/>
        <v>24.3</v>
      </c>
      <c r="P19" s="16">
        <f t="shared" si="13"/>
        <v>24.3</v>
      </c>
      <c r="Q19" s="16">
        <f t="shared" si="13"/>
        <v>24.3</v>
      </c>
      <c r="R19" s="16">
        <f t="shared" si="13"/>
        <v>24.3</v>
      </c>
      <c r="S19" s="16">
        <f t="shared" si="13"/>
        <v>24.3</v>
      </c>
      <c r="T19" s="73">
        <f t="shared" si="14"/>
        <v>729</v>
      </c>
      <c r="U19" s="74">
        <f t="shared" si="15"/>
        <v>30.4375</v>
      </c>
    </row>
    <row r="20">
      <c r="A20" s="10"/>
      <c r="B20" s="16" t="s">
        <v>183</v>
      </c>
      <c r="C20" s="71">
        <f t="shared" si="12"/>
        <v>181.2</v>
      </c>
      <c r="D20" s="72">
        <f t="shared" ref="D20:S20" si="16">$C$20</f>
        <v>181.2</v>
      </c>
      <c r="E20" s="72">
        <f t="shared" si="16"/>
        <v>181.2</v>
      </c>
      <c r="F20" s="72">
        <f t="shared" si="16"/>
        <v>181.2</v>
      </c>
      <c r="G20" s="72">
        <f t="shared" si="16"/>
        <v>181.2</v>
      </c>
      <c r="H20" s="72">
        <f t="shared" si="16"/>
        <v>181.2</v>
      </c>
      <c r="I20" s="72">
        <f t="shared" si="16"/>
        <v>181.2</v>
      </c>
      <c r="J20" s="72">
        <f t="shared" si="16"/>
        <v>181.2</v>
      </c>
      <c r="K20" s="72">
        <f t="shared" si="16"/>
        <v>181.2</v>
      </c>
      <c r="L20" s="72">
        <f t="shared" si="16"/>
        <v>181.2</v>
      </c>
      <c r="M20" s="72">
        <f t="shared" si="16"/>
        <v>181.2</v>
      </c>
      <c r="N20" s="72">
        <f t="shared" si="16"/>
        <v>181.2</v>
      </c>
      <c r="O20" s="72">
        <f t="shared" si="16"/>
        <v>181.2</v>
      </c>
      <c r="P20" s="72">
        <f t="shared" si="16"/>
        <v>181.2</v>
      </c>
      <c r="Q20" s="72">
        <f t="shared" si="16"/>
        <v>181.2</v>
      </c>
      <c r="R20" s="72">
        <f t="shared" si="16"/>
        <v>181.2</v>
      </c>
      <c r="S20" s="72">
        <f t="shared" si="16"/>
        <v>181.2</v>
      </c>
      <c r="T20" s="73">
        <f t="shared" si="14"/>
        <v>5436</v>
      </c>
      <c r="U20" s="74">
        <f t="shared" si="15"/>
        <v>30.4375</v>
      </c>
    </row>
    <row r="21" ht="15.75" customHeight="1">
      <c r="A21" s="10"/>
      <c r="B21" s="70" t="s">
        <v>185</v>
      </c>
      <c r="C21" s="71">
        <f t="shared" si="12"/>
        <v>252.9</v>
      </c>
      <c r="D21" s="72" t="s">
        <v>186</v>
      </c>
      <c r="E21" s="72">
        <f>$C$21</f>
        <v>252.9</v>
      </c>
      <c r="F21" s="72" t="s">
        <v>186</v>
      </c>
      <c r="G21" s="72">
        <f>$C$21</f>
        <v>252.9</v>
      </c>
      <c r="H21" s="72" t="s">
        <v>186</v>
      </c>
      <c r="I21" s="72">
        <f>$C$21</f>
        <v>252.9</v>
      </c>
      <c r="J21" s="72" t="s">
        <v>186</v>
      </c>
      <c r="K21" s="72" t="s">
        <v>186</v>
      </c>
      <c r="L21" s="72">
        <f>$C$21</f>
        <v>252.9</v>
      </c>
      <c r="M21" s="72" t="s">
        <v>186</v>
      </c>
      <c r="N21" s="72">
        <f>$C$21</f>
        <v>252.9</v>
      </c>
      <c r="O21" s="72" t="s">
        <v>186</v>
      </c>
      <c r="P21" s="72">
        <f>$C$21</f>
        <v>252.9</v>
      </c>
      <c r="Q21" s="72" t="s">
        <v>186</v>
      </c>
      <c r="R21" s="72" t="s">
        <v>186</v>
      </c>
      <c r="S21" s="72">
        <f>$C$21</f>
        <v>252.9</v>
      </c>
      <c r="T21" s="73">
        <f t="shared" si="14"/>
        <v>3287.7</v>
      </c>
      <c r="U21" s="74">
        <f t="shared" si="15"/>
        <v>13.18958333</v>
      </c>
    </row>
    <row r="22" ht="15.75" customHeight="1">
      <c r="A22" s="10"/>
      <c r="B22" s="70" t="s">
        <v>188</v>
      </c>
      <c r="C22" s="71">
        <f t="shared" si="12"/>
        <v>240.8</v>
      </c>
      <c r="D22" s="72" t="s">
        <v>186</v>
      </c>
      <c r="E22" s="72" t="s">
        <v>186</v>
      </c>
      <c r="F22" s="72">
        <f>$C$22</f>
        <v>240.8</v>
      </c>
      <c r="G22" s="72" t="s">
        <v>186</v>
      </c>
      <c r="H22" s="72">
        <f>$C$22</f>
        <v>240.8</v>
      </c>
      <c r="I22" s="72" t="s">
        <v>186</v>
      </c>
      <c r="J22" s="72" t="s">
        <v>186</v>
      </c>
      <c r="K22" s="72" t="s">
        <v>186</v>
      </c>
      <c r="L22" s="72" t="s">
        <v>186</v>
      </c>
      <c r="M22" s="72">
        <f>$C$22</f>
        <v>240.8</v>
      </c>
      <c r="N22" s="72" t="s">
        <v>186</v>
      </c>
      <c r="O22" s="72">
        <f>$C$22</f>
        <v>240.8</v>
      </c>
      <c r="P22" s="72" t="s">
        <v>186</v>
      </c>
      <c r="Q22" s="72" t="s">
        <v>186</v>
      </c>
      <c r="R22" s="72" t="s">
        <v>186</v>
      </c>
      <c r="S22" s="72" t="s">
        <v>186</v>
      </c>
      <c r="T22" s="73">
        <f t="shared" si="14"/>
        <v>1926.4</v>
      </c>
      <c r="U22" s="74">
        <f t="shared" si="15"/>
        <v>8.116666667</v>
      </c>
    </row>
    <row r="23" ht="15.75" customHeight="1">
      <c r="A23" s="10"/>
      <c r="B23" s="70" t="s">
        <v>190</v>
      </c>
      <c r="C23" s="71">
        <f t="shared" si="12"/>
        <v>195.8</v>
      </c>
      <c r="D23" s="72" t="s">
        <v>186</v>
      </c>
      <c r="E23" s="72" t="s">
        <v>186</v>
      </c>
      <c r="F23" s="72" t="s">
        <v>186</v>
      </c>
      <c r="G23" s="72" t="s">
        <v>186</v>
      </c>
      <c r="H23" s="72" t="s">
        <v>186</v>
      </c>
      <c r="I23" s="72" t="s">
        <v>186</v>
      </c>
      <c r="J23" s="72" t="s">
        <v>186</v>
      </c>
      <c r="K23" s="72" t="s">
        <v>186</v>
      </c>
      <c r="L23" s="72" t="s">
        <v>186</v>
      </c>
      <c r="M23" s="72" t="s">
        <v>186</v>
      </c>
      <c r="N23" s="72" t="s">
        <v>186</v>
      </c>
      <c r="O23" s="72" t="s">
        <v>186</v>
      </c>
      <c r="P23" s="72" t="s">
        <v>186</v>
      </c>
      <c r="Q23" s="88">
        <f>$C$23</f>
        <v>195.8</v>
      </c>
      <c r="R23" s="72" t="s">
        <v>186</v>
      </c>
      <c r="S23" s="72" t="s">
        <v>186</v>
      </c>
      <c r="T23" s="73">
        <f t="shared" si="14"/>
        <v>391.6</v>
      </c>
      <c r="U23" s="74">
        <f t="shared" si="15"/>
        <v>2.029166667</v>
      </c>
    </row>
    <row r="24" ht="15.75" customHeight="1">
      <c r="A24" s="10"/>
      <c r="B24" s="70" t="s">
        <v>192</v>
      </c>
      <c r="C24" s="71">
        <f t="shared" si="12"/>
        <v>387</v>
      </c>
      <c r="D24" s="72" t="s">
        <v>186</v>
      </c>
      <c r="E24" s="72" t="s">
        <v>186</v>
      </c>
      <c r="F24" s="72" t="s">
        <v>186</v>
      </c>
      <c r="G24" s="72" t="s">
        <v>186</v>
      </c>
      <c r="H24" s="72" t="s">
        <v>186</v>
      </c>
      <c r="I24" s="72" t="s">
        <v>186</v>
      </c>
      <c r="J24" s="72" t="s">
        <v>186</v>
      </c>
      <c r="K24" s="88">
        <f>$C$24</f>
        <v>387</v>
      </c>
      <c r="L24" s="72" t="s">
        <v>186</v>
      </c>
      <c r="M24" s="72" t="s">
        <v>186</v>
      </c>
      <c r="N24" s="72" t="s">
        <v>186</v>
      </c>
      <c r="O24" s="72" t="s">
        <v>186</v>
      </c>
      <c r="P24" s="72" t="s">
        <v>186</v>
      </c>
      <c r="Q24" s="72" t="s">
        <v>186</v>
      </c>
      <c r="R24" s="72" t="s">
        <v>186</v>
      </c>
      <c r="S24" s="72" t="s">
        <v>186</v>
      </c>
      <c r="T24" s="73">
        <f t="shared" si="14"/>
        <v>774</v>
      </c>
      <c r="U24" s="74">
        <f t="shared" si="15"/>
        <v>2.029166667</v>
      </c>
    </row>
    <row r="25" ht="15.75" customHeight="1">
      <c r="A25" s="10"/>
      <c r="B25" s="70" t="s">
        <v>194</v>
      </c>
      <c r="C25" s="71">
        <f t="shared" si="12"/>
        <v>225</v>
      </c>
      <c r="D25" s="88">
        <f>$C$25</f>
        <v>225</v>
      </c>
      <c r="E25" s="72" t="s">
        <v>186</v>
      </c>
      <c r="F25" s="72" t="s">
        <v>186</v>
      </c>
      <c r="G25" s="72" t="s">
        <v>186</v>
      </c>
      <c r="H25" s="72" t="s">
        <v>186</v>
      </c>
      <c r="I25" s="72" t="s">
        <v>186</v>
      </c>
      <c r="J25" s="72" t="s">
        <v>186</v>
      </c>
      <c r="K25" s="72" t="s">
        <v>186</v>
      </c>
      <c r="L25" s="72" t="s">
        <v>186</v>
      </c>
      <c r="M25" s="72" t="s">
        <v>186</v>
      </c>
      <c r="N25" s="72" t="s">
        <v>186</v>
      </c>
      <c r="O25" s="72" t="s">
        <v>186</v>
      </c>
      <c r="P25" s="72" t="s">
        <v>186</v>
      </c>
      <c r="Q25" s="72" t="s">
        <v>186</v>
      </c>
      <c r="R25" s="88">
        <f>$C$25</f>
        <v>225</v>
      </c>
      <c r="S25" s="72" t="s">
        <v>186</v>
      </c>
      <c r="T25" s="73">
        <f t="shared" si="14"/>
        <v>675</v>
      </c>
      <c r="U25" s="74">
        <f t="shared" si="15"/>
        <v>3.04375</v>
      </c>
    </row>
    <row r="26" ht="15.75" customHeight="1">
      <c r="A26" s="41"/>
      <c r="B26" s="70" t="s">
        <v>195</v>
      </c>
      <c r="C26" s="71">
        <f t="shared" si="12"/>
        <v>2</v>
      </c>
      <c r="D26" s="72" t="s">
        <v>186</v>
      </c>
      <c r="E26" s="72" t="s">
        <v>186</v>
      </c>
      <c r="F26" s="72" t="s">
        <v>186</v>
      </c>
      <c r="G26" s="72" t="s">
        <v>186</v>
      </c>
      <c r="H26" s="72" t="s">
        <v>186</v>
      </c>
      <c r="I26" s="72" t="s">
        <v>186</v>
      </c>
      <c r="J26" s="88">
        <f>$C$26</f>
        <v>2</v>
      </c>
      <c r="K26" s="72" t="s">
        <v>186</v>
      </c>
      <c r="L26" s="72" t="s">
        <v>186</v>
      </c>
      <c r="M26" s="72" t="s">
        <v>186</v>
      </c>
      <c r="N26" s="72" t="s">
        <v>186</v>
      </c>
      <c r="O26" s="72" t="s">
        <v>186</v>
      </c>
      <c r="P26" s="72" t="s">
        <v>186</v>
      </c>
      <c r="Q26" s="72" t="s">
        <v>186</v>
      </c>
      <c r="R26" s="72" t="s">
        <v>186</v>
      </c>
      <c r="S26" s="72" t="s">
        <v>186</v>
      </c>
      <c r="T26" s="73">
        <f t="shared" si="14"/>
        <v>4</v>
      </c>
      <c r="U26" s="74">
        <f t="shared" si="15"/>
        <v>2.029166667</v>
      </c>
    </row>
    <row r="27" ht="15.75" customHeight="1">
      <c r="A27" s="90"/>
      <c r="B27" s="91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83"/>
      <c r="S27" s="83"/>
      <c r="T27" s="83"/>
      <c r="U27" s="83"/>
    </row>
    <row r="28" ht="15.75" customHeight="1">
      <c r="A28" s="69" t="s">
        <v>37</v>
      </c>
      <c r="B28" s="94" t="s">
        <v>197</v>
      </c>
      <c r="C28" s="95">
        <v>50.0</v>
      </c>
      <c r="D28" s="72" t="s">
        <v>186</v>
      </c>
      <c r="E28" s="72" t="s">
        <v>186</v>
      </c>
      <c r="F28" s="72">
        <v>50.0</v>
      </c>
      <c r="G28" s="72" t="s">
        <v>186</v>
      </c>
      <c r="H28" s="72">
        <v>50.0</v>
      </c>
      <c r="I28" s="72" t="s">
        <v>186</v>
      </c>
      <c r="J28" s="72" t="s">
        <v>186</v>
      </c>
      <c r="K28" s="72" t="s">
        <v>186</v>
      </c>
      <c r="L28" s="72" t="s">
        <v>186</v>
      </c>
      <c r="M28" s="72">
        <v>50.0</v>
      </c>
      <c r="N28" s="72" t="s">
        <v>186</v>
      </c>
      <c r="O28" s="72">
        <v>50.0</v>
      </c>
      <c r="P28" s="72" t="s">
        <v>186</v>
      </c>
      <c r="Q28" s="72" t="s">
        <v>186</v>
      </c>
      <c r="R28" s="72" t="s">
        <v>186</v>
      </c>
      <c r="S28" s="72" t="s">
        <v>186</v>
      </c>
      <c r="T28" s="73">
        <f t="shared" ref="T28:T32" si="17">(SUM(D28:Q28)*2)+SUM(R28:S28)</f>
        <v>400</v>
      </c>
      <c r="U28" s="74">
        <f t="shared" ref="U28:U32" si="18">((T28/C28)*$X$1)/30</f>
        <v>8.116666667</v>
      </c>
    </row>
    <row r="29" ht="15.75" customHeight="1">
      <c r="A29" s="10"/>
      <c r="B29" s="94" t="s">
        <v>198</v>
      </c>
      <c r="C29" s="95">
        <v>15.0</v>
      </c>
      <c r="D29" s="72" t="s">
        <v>186</v>
      </c>
      <c r="E29" s="72" t="s">
        <v>186</v>
      </c>
      <c r="F29" s="72">
        <v>15.0</v>
      </c>
      <c r="G29" s="72" t="s">
        <v>186</v>
      </c>
      <c r="H29" s="72">
        <v>15.0</v>
      </c>
      <c r="I29" s="72" t="s">
        <v>186</v>
      </c>
      <c r="J29" s="72" t="s">
        <v>186</v>
      </c>
      <c r="K29" s="72" t="s">
        <v>186</v>
      </c>
      <c r="L29" s="72" t="s">
        <v>186</v>
      </c>
      <c r="M29" s="72">
        <v>15.0</v>
      </c>
      <c r="N29" s="72" t="s">
        <v>186</v>
      </c>
      <c r="O29" s="72">
        <v>15.0</v>
      </c>
      <c r="P29" s="72" t="s">
        <v>186</v>
      </c>
      <c r="Q29" s="72" t="s">
        <v>186</v>
      </c>
      <c r="R29" s="72" t="s">
        <v>186</v>
      </c>
      <c r="S29" s="72" t="s">
        <v>186</v>
      </c>
      <c r="T29" s="73">
        <f t="shared" si="17"/>
        <v>120</v>
      </c>
      <c r="U29" s="74">
        <f t="shared" si="18"/>
        <v>8.116666667</v>
      </c>
    </row>
    <row r="30" ht="15.75" customHeight="1">
      <c r="A30" s="10"/>
      <c r="B30" s="94" t="s">
        <v>199</v>
      </c>
      <c r="C30" s="95">
        <v>60.0</v>
      </c>
      <c r="D30" s="72">
        <v>60.0</v>
      </c>
      <c r="E30" s="72" t="s">
        <v>186</v>
      </c>
      <c r="F30" s="72" t="s">
        <v>186</v>
      </c>
      <c r="G30" s="72" t="s">
        <v>186</v>
      </c>
      <c r="H30" s="72" t="s">
        <v>186</v>
      </c>
      <c r="I30" s="72" t="s">
        <v>186</v>
      </c>
      <c r="J30" s="72">
        <v>60.0</v>
      </c>
      <c r="K30" s="72">
        <v>60.0</v>
      </c>
      <c r="L30" s="72" t="s">
        <v>186</v>
      </c>
      <c r="M30" s="72" t="s">
        <v>186</v>
      </c>
      <c r="N30" s="72" t="s">
        <v>186</v>
      </c>
      <c r="O30" s="72" t="s">
        <v>186</v>
      </c>
      <c r="P30" s="72" t="s">
        <v>186</v>
      </c>
      <c r="Q30" s="72">
        <v>60.0</v>
      </c>
      <c r="R30" s="72">
        <v>60.0</v>
      </c>
      <c r="S30" s="72" t="s">
        <v>186</v>
      </c>
      <c r="T30" s="73">
        <f t="shared" si="17"/>
        <v>540</v>
      </c>
      <c r="U30" s="74">
        <f t="shared" si="18"/>
        <v>9.13125</v>
      </c>
    </row>
    <row r="31" ht="15.75" customHeight="1">
      <c r="A31" s="10"/>
      <c r="B31" s="94" t="s">
        <v>200</v>
      </c>
      <c r="C31" s="95">
        <v>60.0</v>
      </c>
      <c r="D31" s="72" t="s">
        <v>186</v>
      </c>
      <c r="E31" s="72">
        <v>60.0</v>
      </c>
      <c r="F31" s="72" t="s">
        <v>186</v>
      </c>
      <c r="G31" s="72">
        <v>60.0</v>
      </c>
      <c r="H31" s="72" t="s">
        <v>186</v>
      </c>
      <c r="I31" s="72">
        <v>60.0</v>
      </c>
      <c r="J31" s="72" t="s">
        <v>186</v>
      </c>
      <c r="K31" s="72" t="s">
        <v>186</v>
      </c>
      <c r="L31" s="72">
        <v>60.0</v>
      </c>
      <c r="M31" s="72" t="s">
        <v>186</v>
      </c>
      <c r="N31" s="72">
        <v>60.0</v>
      </c>
      <c r="O31" s="72" t="s">
        <v>186</v>
      </c>
      <c r="P31" s="72">
        <v>60.0</v>
      </c>
      <c r="Q31" s="72" t="s">
        <v>186</v>
      </c>
      <c r="R31" s="72" t="s">
        <v>186</v>
      </c>
      <c r="S31" s="72">
        <v>60.0</v>
      </c>
      <c r="T31" s="73">
        <f t="shared" si="17"/>
        <v>780</v>
      </c>
      <c r="U31" s="74">
        <f t="shared" si="18"/>
        <v>13.18958333</v>
      </c>
    </row>
    <row r="32" ht="15.75" customHeight="1">
      <c r="A32" s="41"/>
      <c r="B32" s="94" t="s">
        <v>201</v>
      </c>
      <c r="C32" s="95">
        <f>'Custos Refeições'!$C$48</f>
        <v>128</v>
      </c>
      <c r="D32" s="72">
        <v>128.0</v>
      </c>
      <c r="E32" s="72">
        <v>128.0</v>
      </c>
      <c r="F32" s="72">
        <v>128.0</v>
      </c>
      <c r="G32" s="72">
        <v>128.0</v>
      </c>
      <c r="H32" s="72">
        <v>128.0</v>
      </c>
      <c r="I32" s="72">
        <v>128.0</v>
      </c>
      <c r="J32" s="72">
        <v>128.0</v>
      </c>
      <c r="K32" s="72">
        <v>128.0</v>
      </c>
      <c r="L32" s="72">
        <v>128.0</v>
      </c>
      <c r="M32" s="72">
        <v>128.0</v>
      </c>
      <c r="N32" s="72">
        <v>128.0</v>
      </c>
      <c r="O32" s="72">
        <v>128.0</v>
      </c>
      <c r="P32" s="72">
        <v>128.0</v>
      </c>
      <c r="Q32" s="72">
        <v>128.0</v>
      </c>
      <c r="R32" s="72">
        <v>128.0</v>
      </c>
      <c r="S32" s="72">
        <v>128.0</v>
      </c>
      <c r="T32" s="73">
        <f t="shared" si="17"/>
        <v>3840</v>
      </c>
      <c r="U32" s="74">
        <f t="shared" si="18"/>
        <v>30.4375</v>
      </c>
    </row>
    <row r="33" ht="15.75" customHeight="1">
      <c r="A33" s="60"/>
      <c r="B33" s="60"/>
      <c r="C33" s="60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63"/>
      <c r="U33" s="63"/>
    </row>
    <row r="34" ht="15.75" customHeight="1">
      <c r="A34" s="60"/>
      <c r="B34" s="60"/>
      <c r="C34" s="60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63"/>
      <c r="U34" s="63"/>
    </row>
    <row r="35" ht="15.75" customHeight="1">
      <c r="A35" s="60"/>
      <c r="B35" s="60"/>
      <c r="C35" s="60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63"/>
      <c r="U35" s="63"/>
    </row>
    <row r="36" ht="15.75" customHeight="1">
      <c r="A36" s="60"/>
      <c r="B36" s="60"/>
      <c r="C36" s="60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63"/>
      <c r="U36" s="63"/>
    </row>
    <row r="37" ht="15.75" customHeight="1">
      <c r="A37" s="60"/>
      <c r="B37" s="60"/>
      <c r="C37" s="60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63"/>
      <c r="U37" s="63"/>
    </row>
    <row r="38" ht="15.75" customHeight="1">
      <c r="A38" s="60"/>
      <c r="B38" s="60"/>
      <c r="C38" s="60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63"/>
      <c r="U38" s="63"/>
    </row>
    <row r="39" ht="15.75" customHeight="1">
      <c r="A39" s="60"/>
      <c r="B39" s="60"/>
      <c r="C39" s="60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63"/>
      <c r="U39" s="63"/>
    </row>
    <row r="40" ht="15.75" customHeight="1">
      <c r="A40" s="60"/>
      <c r="B40" s="60"/>
      <c r="C40" s="60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63"/>
      <c r="U40" s="63"/>
    </row>
    <row r="41" ht="15.75" customHeight="1">
      <c r="A41" s="60"/>
      <c r="B41" s="60"/>
      <c r="C41" s="60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63"/>
      <c r="U41" s="63"/>
    </row>
    <row r="42" ht="15.75" customHeight="1">
      <c r="A42" s="60"/>
      <c r="B42" s="60"/>
      <c r="C42" s="60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63"/>
      <c r="U42" s="63"/>
    </row>
    <row r="43" ht="15.75" customHeight="1">
      <c r="A43" s="60"/>
      <c r="B43" s="60"/>
      <c r="C43" s="60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63"/>
      <c r="U43" s="63"/>
    </row>
    <row r="44" ht="15.75" customHeight="1">
      <c r="A44" s="60"/>
      <c r="B44" s="60"/>
      <c r="C44" s="60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63"/>
      <c r="U44" s="63"/>
    </row>
    <row r="45" ht="15.75" customHeight="1">
      <c r="A45" s="60"/>
      <c r="B45" s="60"/>
      <c r="C45" s="60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63"/>
      <c r="U45" s="63"/>
    </row>
    <row r="46" ht="15.75" customHeight="1">
      <c r="A46" s="60"/>
      <c r="B46" s="60"/>
      <c r="C46" s="60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63"/>
      <c r="U46" s="63"/>
    </row>
    <row r="47" ht="15.75" customHeight="1">
      <c r="A47" s="60"/>
      <c r="B47" s="60"/>
      <c r="C47" s="60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63"/>
      <c r="U47" s="63"/>
    </row>
    <row r="48" ht="15.75" customHeight="1">
      <c r="A48" s="60"/>
      <c r="B48" s="60"/>
      <c r="C48" s="60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63"/>
      <c r="U48" s="63"/>
    </row>
    <row r="49" ht="15.75" customHeight="1">
      <c r="A49" s="60"/>
      <c r="B49" s="60"/>
      <c r="C49" s="60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63"/>
      <c r="U49" s="63"/>
    </row>
    <row r="50" ht="15.75" customHeight="1">
      <c r="A50" s="60"/>
      <c r="B50" s="60"/>
      <c r="C50" s="60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63"/>
      <c r="U50" s="63"/>
    </row>
    <row r="51" ht="15.75" customHeight="1">
      <c r="A51" s="60"/>
      <c r="B51" s="60"/>
      <c r="C51" s="60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63"/>
      <c r="U51" s="63"/>
    </row>
    <row r="52" ht="15.75" customHeight="1">
      <c r="A52" s="60"/>
      <c r="B52" s="60"/>
      <c r="C52" s="60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63"/>
      <c r="U52" s="63"/>
    </row>
    <row r="53" ht="15.75" customHeight="1">
      <c r="A53" s="60"/>
      <c r="B53" s="60"/>
      <c r="C53" s="60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63"/>
      <c r="U53" s="63"/>
    </row>
    <row r="54" ht="15.75" customHeight="1">
      <c r="A54" s="60"/>
      <c r="B54" s="60"/>
      <c r="C54" s="60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63"/>
      <c r="U54" s="63"/>
    </row>
    <row r="55" ht="15.75" customHeight="1">
      <c r="A55" s="60"/>
      <c r="B55" s="60"/>
      <c r="C55" s="60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63"/>
      <c r="U55" s="63"/>
    </row>
    <row r="56" ht="15.75" customHeight="1">
      <c r="A56" s="60"/>
      <c r="B56" s="60"/>
      <c r="C56" s="60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63"/>
      <c r="U56" s="63"/>
    </row>
    <row r="57" ht="15.75" customHeight="1">
      <c r="A57" s="60"/>
      <c r="B57" s="60"/>
      <c r="C57" s="60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63"/>
      <c r="U57" s="63"/>
    </row>
    <row r="58" ht="15.75" customHeight="1">
      <c r="A58" s="60"/>
      <c r="B58" s="60"/>
      <c r="C58" s="60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63"/>
      <c r="U58" s="63"/>
    </row>
    <row r="59" ht="15.75" customHeight="1">
      <c r="A59" s="60"/>
      <c r="B59" s="60"/>
      <c r="C59" s="60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63"/>
      <c r="U59" s="63"/>
    </row>
    <row r="60" ht="15.75" customHeight="1">
      <c r="A60" s="60"/>
      <c r="B60" s="60"/>
      <c r="C60" s="60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63"/>
      <c r="U60" s="63"/>
    </row>
    <row r="61" ht="15.75" customHeight="1">
      <c r="A61" s="60"/>
      <c r="B61" s="60"/>
      <c r="C61" s="60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63"/>
      <c r="U61" s="63"/>
    </row>
    <row r="62" ht="15.75" customHeight="1">
      <c r="A62" s="60"/>
      <c r="B62" s="60"/>
      <c r="C62" s="60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63"/>
      <c r="U62" s="63"/>
    </row>
    <row r="63" ht="15.75" customHeight="1">
      <c r="A63" s="60"/>
      <c r="B63" s="60"/>
      <c r="C63" s="60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63"/>
      <c r="U63" s="63"/>
    </row>
    <row r="64" ht="15.75" customHeight="1">
      <c r="A64" s="60"/>
      <c r="B64" s="60"/>
      <c r="C64" s="60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63"/>
      <c r="U64" s="63"/>
    </row>
    <row r="65" ht="15.75" customHeight="1">
      <c r="A65" s="60"/>
      <c r="B65" s="60"/>
      <c r="C65" s="60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63"/>
      <c r="U65" s="63"/>
    </row>
    <row r="66" ht="15.75" customHeight="1">
      <c r="A66" s="60"/>
      <c r="B66" s="60"/>
      <c r="C66" s="60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63"/>
      <c r="U66" s="63"/>
    </row>
    <row r="67" ht="15.75" customHeight="1">
      <c r="A67" s="60"/>
      <c r="B67" s="60"/>
      <c r="C67" s="60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63"/>
      <c r="U67" s="63"/>
    </row>
    <row r="68" ht="15.75" customHeight="1">
      <c r="A68" s="60"/>
      <c r="B68" s="60"/>
      <c r="C68" s="60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63"/>
      <c r="U68" s="63"/>
    </row>
    <row r="69" ht="15.75" customHeight="1">
      <c r="A69" s="60"/>
      <c r="B69" s="60"/>
      <c r="C69" s="60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63"/>
      <c r="U69" s="63"/>
    </row>
    <row r="70" ht="15.75" customHeight="1">
      <c r="A70" s="60"/>
      <c r="B70" s="60"/>
      <c r="C70" s="60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63"/>
      <c r="U70" s="63"/>
    </row>
    <row r="71" ht="15.75" customHeight="1">
      <c r="A71" s="60"/>
      <c r="B71" s="60"/>
      <c r="C71" s="60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63"/>
      <c r="U71" s="63"/>
    </row>
    <row r="72" ht="15.75" customHeight="1">
      <c r="A72" s="60"/>
      <c r="B72" s="60"/>
      <c r="C72" s="60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63"/>
      <c r="U72" s="63"/>
    </row>
    <row r="73" ht="15.75" customHeight="1">
      <c r="A73" s="60"/>
      <c r="B73" s="60"/>
      <c r="C73" s="60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63"/>
      <c r="U73" s="63"/>
    </row>
    <row r="74" ht="15.75" customHeight="1">
      <c r="A74" s="60"/>
      <c r="B74" s="60"/>
      <c r="C74" s="60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63"/>
      <c r="U74" s="63"/>
    </row>
    <row r="75" ht="15.75" customHeight="1">
      <c r="A75" s="60"/>
      <c r="B75" s="60"/>
      <c r="C75" s="60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63"/>
      <c r="U75" s="63"/>
    </row>
    <row r="76" ht="15.75" customHeight="1">
      <c r="A76" s="60"/>
      <c r="B76" s="60"/>
      <c r="C76" s="60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63"/>
      <c r="U76" s="63"/>
    </row>
    <row r="77" ht="15.75" customHeight="1">
      <c r="A77" s="60"/>
      <c r="B77" s="60"/>
      <c r="C77" s="60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63"/>
      <c r="U77" s="63"/>
    </row>
    <row r="78" ht="15.75" customHeight="1">
      <c r="A78" s="60"/>
      <c r="B78" s="60"/>
      <c r="C78" s="60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63"/>
      <c r="U78" s="63"/>
    </row>
    <row r="79" ht="15.75" customHeight="1">
      <c r="A79" s="60"/>
      <c r="B79" s="60"/>
      <c r="C79" s="60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63"/>
      <c r="U79" s="63"/>
    </row>
    <row r="80" ht="15.75" customHeight="1">
      <c r="A80" s="60"/>
      <c r="B80" s="60"/>
      <c r="C80" s="60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63"/>
      <c r="U80" s="63"/>
    </row>
    <row r="81" ht="15.75" customHeight="1">
      <c r="A81" s="60"/>
      <c r="B81" s="60"/>
      <c r="C81" s="60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63"/>
      <c r="U81" s="63"/>
    </row>
    <row r="82" ht="15.75" customHeight="1">
      <c r="A82" s="60"/>
      <c r="B82" s="60"/>
      <c r="C82" s="60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63"/>
      <c r="U82" s="63"/>
    </row>
    <row r="83" ht="15.75" customHeight="1">
      <c r="A83" s="60"/>
      <c r="B83" s="60"/>
      <c r="C83" s="60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63"/>
      <c r="U83" s="63"/>
    </row>
    <row r="84" ht="15.75" customHeight="1">
      <c r="A84" s="60"/>
      <c r="B84" s="60"/>
      <c r="C84" s="60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63"/>
      <c r="U84" s="63"/>
    </row>
    <row r="85" ht="15.75" customHeight="1">
      <c r="A85" s="60"/>
      <c r="B85" s="60"/>
      <c r="C85" s="60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63"/>
      <c r="U85" s="63"/>
    </row>
    <row r="86" ht="15.75" customHeight="1">
      <c r="A86" s="60"/>
      <c r="B86" s="60"/>
      <c r="C86" s="60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63"/>
      <c r="U86" s="63"/>
    </row>
    <row r="87" ht="15.75" customHeight="1">
      <c r="A87" s="60"/>
      <c r="B87" s="60"/>
      <c r="C87" s="60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63"/>
      <c r="U87" s="63"/>
    </row>
    <row r="88" ht="15.75" customHeight="1">
      <c r="A88" s="60"/>
      <c r="B88" s="60"/>
      <c r="C88" s="60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63"/>
      <c r="U88" s="63"/>
    </row>
    <row r="89" ht="15.75" customHeight="1">
      <c r="A89" s="60"/>
      <c r="B89" s="60"/>
      <c r="C89" s="60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63"/>
      <c r="U89" s="63"/>
    </row>
    <row r="90" ht="15.75" customHeight="1">
      <c r="A90" s="60"/>
      <c r="B90" s="60"/>
      <c r="C90" s="60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63"/>
      <c r="U90" s="63"/>
    </row>
    <row r="91" ht="15.75" customHeight="1">
      <c r="A91" s="60"/>
      <c r="B91" s="60"/>
      <c r="C91" s="60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63"/>
      <c r="U91" s="63"/>
    </row>
    <row r="92" ht="15.75" customHeight="1">
      <c r="A92" s="60"/>
      <c r="B92" s="60"/>
      <c r="C92" s="60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63"/>
      <c r="U92" s="63"/>
    </row>
    <row r="93" ht="15.75" customHeight="1">
      <c r="A93" s="60"/>
      <c r="B93" s="60"/>
      <c r="C93" s="60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63"/>
      <c r="U93" s="63"/>
    </row>
    <row r="94" ht="15.75" customHeight="1">
      <c r="A94" s="60"/>
      <c r="B94" s="60"/>
      <c r="C94" s="60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63"/>
      <c r="U94" s="63"/>
    </row>
    <row r="95" ht="15.75" customHeight="1">
      <c r="A95" s="60"/>
      <c r="B95" s="60"/>
      <c r="C95" s="60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63"/>
      <c r="U95" s="63"/>
    </row>
    <row r="96" ht="15.75" customHeight="1">
      <c r="A96" s="60"/>
      <c r="B96" s="60"/>
      <c r="C96" s="60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63"/>
      <c r="U96" s="63"/>
    </row>
    <row r="97" ht="15.75" customHeight="1">
      <c r="A97" s="60"/>
      <c r="B97" s="60"/>
      <c r="C97" s="60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63"/>
      <c r="U97" s="63"/>
    </row>
    <row r="98" ht="15.75" customHeight="1">
      <c r="A98" s="60"/>
      <c r="B98" s="60"/>
      <c r="C98" s="60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63"/>
      <c r="U98" s="63"/>
    </row>
    <row r="99" ht="15.75" customHeight="1">
      <c r="A99" s="60"/>
      <c r="B99" s="60"/>
      <c r="C99" s="60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63"/>
      <c r="U99" s="63"/>
    </row>
    <row r="100" ht="15.75" customHeight="1">
      <c r="A100" s="60"/>
      <c r="B100" s="60"/>
      <c r="C100" s="60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63"/>
      <c r="U100" s="63"/>
    </row>
    <row r="101" ht="15.75" customHeight="1">
      <c r="A101" s="60"/>
      <c r="B101" s="60"/>
      <c r="C101" s="60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63"/>
      <c r="U101" s="63"/>
    </row>
    <row r="102" ht="15.75" customHeight="1">
      <c r="A102" s="60"/>
      <c r="B102" s="60"/>
      <c r="C102" s="60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63"/>
      <c r="U102" s="63"/>
    </row>
    <row r="103" ht="15.75" customHeight="1">
      <c r="A103" s="60"/>
      <c r="B103" s="60"/>
      <c r="C103" s="60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63"/>
      <c r="U103" s="63"/>
    </row>
    <row r="104" ht="15.75" customHeight="1">
      <c r="A104" s="60"/>
      <c r="B104" s="60"/>
      <c r="C104" s="60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63"/>
      <c r="U104" s="63"/>
    </row>
    <row r="105" ht="15.75" customHeight="1">
      <c r="A105" s="60"/>
      <c r="B105" s="60"/>
      <c r="C105" s="60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63"/>
      <c r="U105" s="63"/>
    </row>
    <row r="106" ht="15.75" customHeight="1">
      <c r="A106" s="60"/>
      <c r="B106" s="60"/>
      <c r="C106" s="60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63"/>
      <c r="U106" s="63"/>
    </row>
    <row r="107" ht="15.75" customHeight="1">
      <c r="A107" s="60"/>
      <c r="B107" s="60"/>
      <c r="C107" s="60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63"/>
      <c r="U107" s="63"/>
    </row>
    <row r="108" ht="15.75" customHeight="1">
      <c r="A108" s="60"/>
      <c r="B108" s="60"/>
      <c r="C108" s="60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63"/>
      <c r="U108" s="63"/>
    </row>
    <row r="109" ht="15.75" customHeight="1">
      <c r="A109" s="60"/>
      <c r="B109" s="60"/>
      <c r="C109" s="60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63"/>
      <c r="U109" s="63"/>
    </row>
    <row r="110" ht="15.75" customHeight="1">
      <c r="A110" s="60"/>
      <c r="B110" s="60"/>
      <c r="C110" s="60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63"/>
      <c r="U110" s="63"/>
    </row>
    <row r="111" ht="15.75" customHeight="1">
      <c r="A111" s="60"/>
      <c r="B111" s="60"/>
      <c r="C111" s="60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63"/>
      <c r="U111" s="63"/>
    </row>
    <row r="112" ht="15.75" customHeight="1">
      <c r="A112" s="60"/>
      <c r="B112" s="60"/>
      <c r="C112" s="60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63"/>
      <c r="U112" s="63"/>
    </row>
    <row r="113" ht="15.75" customHeight="1">
      <c r="A113" s="60"/>
      <c r="B113" s="60"/>
      <c r="C113" s="60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63"/>
      <c r="U113" s="63"/>
    </row>
    <row r="114" ht="15.75" customHeight="1">
      <c r="A114" s="60"/>
      <c r="B114" s="60"/>
      <c r="C114" s="60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63"/>
      <c r="U114" s="63"/>
    </row>
    <row r="115" ht="15.75" customHeight="1">
      <c r="A115" s="60"/>
      <c r="B115" s="60"/>
      <c r="C115" s="60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63"/>
      <c r="U115" s="63"/>
    </row>
    <row r="116" ht="15.75" customHeight="1">
      <c r="A116" s="60"/>
      <c r="B116" s="60"/>
      <c r="C116" s="60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63"/>
      <c r="U116" s="63"/>
    </row>
    <row r="117" ht="15.75" customHeight="1">
      <c r="A117" s="60"/>
      <c r="B117" s="60"/>
      <c r="C117" s="60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63"/>
      <c r="U117" s="63"/>
    </row>
    <row r="118" ht="15.75" customHeight="1">
      <c r="A118" s="60"/>
      <c r="B118" s="60"/>
      <c r="C118" s="60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63"/>
      <c r="U118" s="63"/>
    </row>
    <row r="119" ht="15.75" customHeight="1">
      <c r="A119" s="60"/>
      <c r="B119" s="60"/>
      <c r="C119" s="60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63"/>
      <c r="U119" s="63"/>
    </row>
    <row r="120" ht="15.75" customHeight="1">
      <c r="A120" s="60"/>
      <c r="B120" s="60"/>
      <c r="C120" s="60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63"/>
      <c r="U120" s="63"/>
    </row>
    <row r="121" ht="15.75" customHeight="1">
      <c r="A121" s="60"/>
      <c r="B121" s="60"/>
      <c r="C121" s="60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63"/>
      <c r="U121" s="63"/>
    </row>
    <row r="122" ht="15.75" customHeight="1">
      <c r="A122" s="60"/>
      <c r="B122" s="60"/>
      <c r="C122" s="60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63"/>
      <c r="U122" s="63"/>
    </row>
    <row r="123" ht="15.75" customHeight="1">
      <c r="A123" s="60"/>
      <c r="B123" s="60"/>
      <c r="C123" s="60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63"/>
      <c r="U123" s="63"/>
    </row>
    <row r="124" ht="15.75" customHeight="1">
      <c r="A124" s="60"/>
      <c r="B124" s="60"/>
      <c r="C124" s="60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63"/>
      <c r="U124" s="63"/>
    </row>
    <row r="125" ht="15.75" customHeight="1">
      <c r="A125" s="60"/>
      <c r="B125" s="60"/>
      <c r="C125" s="60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63"/>
      <c r="U125" s="63"/>
    </row>
    <row r="126" ht="15.75" customHeight="1">
      <c r="A126" s="60"/>
      <c r="B126" s="60"/>
      <c r="C126" s="60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63"/>
      <c r="U126" s="63"/>
    </row>
    <row r="127" ht="15.75" customHeight="1">
      <c r="A127" s="60"/>
      <c r="B127" s="60"/>
      <c r="C127" s="60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63"/>
      <c r="U127" s="63"/>
    </row>
    <row r="128" ht="15.75" customHeight="1">
      <c r="A128" s="60"/>
      <c r="B128" s="60"/>
      <c r="C128" s="60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63"/>
      <c r="U128" s="63"/>
    </row>
    <row r="129" ht="15.75" customHeight="1">
      <c r="A129" s="60"/>
      <c r="B129" s="60"/>
      <c r="C129" s="60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63"/>
      <c r="U129" s="63"/>
    </row>
    <row r="130" ht="15.75" customHeight="1">
      <c r="A130" s="60"/>
      <c r="B130" s="60"/>
      <c r="C130" s="60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63"/>
      <c r="U130" s="63"/>
    </row>
    <row r="131" ht="15.75" customHeight="1">
      <c r="A131" s="60"/>
      <c r="B131" s="60"/>
      <c r="C131" s="60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63"/>
      <c r="U131" s="63"/>
    </row>
    <row r="132" ht="15.75" customHeight="1">
      <c r="A132" s="60"/>
      <c r="B132" s="60"/>
      <c r="C132" s="60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63"/>
      <c r="U132" s="63"/>
    </row>
    <row r="133" ht="15.75" customHeight="1">
      <c r="A133" s="60"/>
      <c r="B133" s="60"/>
      <c r="C133" s="60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63"/>
      <c r="U133" s="63"/>
    </row>
    <row r="134" ht="15.75" customHeight="1">
      <c r="A134" s="60"/>
      <c r="B134" s="60"/>
      <c r="C134" s="60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63"/>
      <c r="U134" s="63"/>
    </row>
    <row r="135" ht="15.75" customHeight="1">
      <c r="A135" s="60"/>
      <c r="B135" s="60"/>
      <c r="C135" s="60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63"/>
      <c r="U135" s="63"/>
    </row>
    <row r="136" ht="15.75" customHeight="1">
      <c r="A136" s="60"/>
      <c r="B136" s="60"/>
      <c r="C136" s="60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63"/>
      <c r="U136" s="63"/>
    </row>
    <row r="137" ht="15.75" customHeight="1">
      <c r="A137" s="60"/>
      <c r="B137" s="60"/>
      <c r="C137" s="60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63"/>
      <c r="U137" s="63"/>
    </row>
    <row r="138" ht="15.75" customHeight="1">
      <c r="A138" s="60"/>
      <c r="B138" s="60"/>
      <c r="C138" s="60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63"/>
      <c r="U138" s="63"/>
    </row>
    <row r="139" ht="15.75" customHeight="1">
      <c r="A139" s="60"/>
      <c r="B139" s="60"/>
      <c r="C139" s="60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63"/>
      <c r="U139" s="63"/>
    </row>
    <row r="140" ht="15.75" customHeight="1">
      <c r="A140" s="60"/>
      <c r="B140" s="60"/>
      <c r="C140" s="60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63"/>
      <c r="U140" s="63"/>
    </row>
    <row r="141" ht="15.75" customHeight="1">
      <c r="A141" s="60"/>
      <c r="B141" s="60"/>
      <c r="C141" s="60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63"/>
      <c r="U141" s="63"/>
    </row>
    <row r="142" ht="15.75" customHeight="1">
      <c r="A142" s="60"/>
      <c r="B142" s="60"/>
      <c r="C142" s="60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63"/>
      <c r="U142" s="63"/>
    </row>
    <row r="143" ht="15.75" customHeight="1">
      <c r="A143" s="60"/>
      <c r="B143" s="60"/>
      <c r="C143" s="60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63"/>
      <c r="U143" s="63"/>
    </row>
    <row r="144" ht="15.75" customHeight="1">
      <c r="A144" s="60"/>
      <c r="B144" s="60"/>
      <c r="C144" s="60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63"/>
      <c r="U144" s="63"/>
    </row>
    <row r="145" ht="15.75" customHeight="1">
      <c r="A145" s="60"/>
      <c r="B145" s="60"/>
      <c r="C145" s="60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63"/>
      <c r="U145" s="63"/>
    </row>
    <row r="146" ht="15.75" customHeight="1">
      <c r="A146" s="60"/>
      <c r="B146" s="60"/>
      <c r="C146" s="60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63"/>
      <c r="U146" s="63"/>
    </row>
    <row r="147" ht="15.75" customHeight="1">
      <c r="A147" s="60"/>
      <c r="B147" s="60"/>
      <c r="C147" s="60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63"/>
      <c r="U147" s="63"/>
    </row>
    <row r="148" ht="15.75" customHeight="1">
      <c r="A148" s="60"/>
      <c r="B148" s="60"/>
      <c r="C148" s="60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63"/>
      <c r="U148" s="63"/>
    </row>
    <row r="149" ht="15.75" customHeight="1">
      <c r="A149" s="60"/>
      <c r="B149" s="60"/>
      <c r="C149" s="60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63"/>
      <c r="U149" s="63"/>
    </row>
    <row r="150" ht="15.75" customHeight="1">
      <c r="A150" s="60"/>
      <c r="B150" s="60"/>
      <c r="C150" s="60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63"/>
      <c r="U150" s="63"/>
    </row>
    <row r="151" ht="15.75" customHeight="1">
      <c r="A151" s="60"/>
      <c r="B151" s="60"/>
      <c r="C151" s="60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63"/>
      <c r="U151" s="63"/>
    </row>
    <row r="152" ht="15.75" customHeight="1">
      <c r="A152" s="60"/>
      <c r="B152" s="60"/>
      <c r="C152" s="60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63"/>
      <c r="U152" s="63"/>
    </row>
    <row r="153" ht="15.75" customHeight="1">
      <c r="A153" s="60"/>
      <c r="B153" s="60"/>
      <c r="C153" s="60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63"/>
      <c r="U153" s="63"/>
    </row>
    <row r="154" ht="15.75" customHeight="1">
      <c r="A154" s="60"/>
      <c r="B154" s="60"/>
      <c r="C154" s="60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63"/>
      <c r="U154" s="63"/>
    </row>
    <row r="155" ht="15.75" customHeight="1">
      <c r="A155" s="60"/>
      <c r="B155" s="60"/>
      <c r="C155" s="60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63"/>
      <c r="U155" s="63"/>
    </row>
    <row r="156" ht="15.75" customHeight="1">
      <c r="A156" s="60"/>
      <c r="B156" s="60"/>
      <c r="C156" s="60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63"/>
      <c r="U156" s="63"/>
    </row>
    <row r="157" ht="15.75" customHeight="1">
      <c r="A157" s="60"/>
      <c r="B157" s="60"/>
      <c r="C157" s="60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63"/>
      <c r="U157" s="63"/>
    </row>
    <row r="158" ht="15.75" customHeight="1">
      <c r="A158" s="60"/>
      <c r="B158" s="60"/>
      <c r="C158" s="60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63"/>
      <c r="U158" s="63"/>
    </row>
    <row r="159" ht="15.75" customHeight="1">
      <c r="A159" s="60"/>
      <c r="B159" s="60"/>
      <c r="C159" s="60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63"/>
      <c r="U159" s="63"/>
    </row>
    <row r="160" ht="15.75" customHeight="1">
      <c r="A160" s="60"/>
      <c r="B160" s="60"/>
      <c r="C160" s="60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63"/>
      <c r="U160" s="63"/>
    </row>
    <row r="161" ht="15.75" customHeight="1">
      <c r="A161" s="60"/>
      <c r="B161" s="60"/>
      <c r="C161" s="60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63"/>
      <c r="U161" s="63"/>
    </row>
    <row r="162" ht="15.75" customHeight="1">
      <c r="A162" s="60"/>
      <c r="B162" s="60"/>
      <c r="C162" s="60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63"/>
      <c r="U162" s="63"/>
    </row>
    <row r="163" ht="15.75" customHeight="1">
      <c r="A163" s="60"/>
      <c r="B163" s="60"/>
      <c r="C163" s="60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63"/>
      <c r="U163" s="63"/>
    </row>
    <row r="164" ht="15.75" customHeight="1">
      <c r="A164" s="60"/>
      <c r="B164" s="60"/>
      <c r="C164" s="60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63"/>
      <c r="U164" s="63"/>
    </row>
    <row r="165" ht="15.75" customHeight="1">
      <c r="A165" s="60"/>
      <c r="B165" s="60"/>
      <c r="C165" s="60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63"/>
      <c r="U165" s="63"/>
    </row>
    <row r="166" ht="15.75" customHeight="1">
      <c r="A166" s="60"/>
      <c r="B166" s="60"/>
      <c r="C166" s="60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63"/>
      <c r="U166" s="63"/>
    </row>
    <row r="167" ht="15.75" customHeight="1">
      <c r="A167" s="60"/>
      <c r="B167" s="60"/>
      <c r="C167" s="60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63"/>
      <c r="U167" s="63"/>
    </row>
    <row r="168" ht="15.75" customHeight="1">
      <c r="A168" s="60"/>
      <c r="B168" s="60"/>
      <c r="C168" s="60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63"/>
      <c r="U168" s="63"/>
    </row>
    <row r="169" ht="15.75" customHeight="1">
      <c r="A169" s="60"/>
      <c r="B169" s="60"/>
      <c r="C169" s="60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63"/>
      <c r="U169" s="63"/>
    </row>
    <row r="170" ht="15.75" customHeight="1">
      <c r="A170" s="60"/>
      <c r="B170" s="60"/>
      <c r="C170" s="60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63"/>
      <c r="U170" s="63"/>
    </row>
    <row r="171" ht="15.75" customHeight="1">
      <c r="A171" s="60"/>
      <c r="B171" s="60"/>
      <c r="C171" s="60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63"/>
      <c r="U171" s="63"/>
    </row>
    <row r="172" ht="15.75" customHeight="1">
      <c r="A172" s="60"/>
      <c r="B172" s="60"/>
      <c r="C172" s="60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63"/>
      <c r="U172" s="63"/>
    </row>
    <row r="173" ht="15.75" customHeight="1">
      <c r="A173" s="60"/>
      <c r="B173" s="60"/>
      <c r="C173" s="60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63"/>
      <c r="U173" s="63"/>
    </row>
    <row r="174" ht="15.75" customHeight="1">
      <c r="A174" s="60"/>
      <c r="B174" s="60"/>
      <c r="C174" s="60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63"/>
      <c r="U174" s="63"/>
    </row>
    <row r="175" ht="15.75" customHeight="1">
      <c r="A175" s="60"/>
      <c r="B175" s="60"/>
      <c r="C175" s="60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63"/>
      <c r="U175" s="63"/>
    </row>
    <row r="176" ht="15.75" customHeight="1">
      <c r="A176" s="60"/>
      <c r="B176" s="60"/>
      <c r="C176" s="60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63"/>
      <c r="U176" s="63"/>
    </row>
    <row r="177" ht="15.75" customHeight="1">
      <c r="A177" s="60"/>
      <c r="B177" s="60"/>
      <c r="C177" s="60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63"/>
      <c r="U177" s="63"/>
    </row>
    <row r="178" ht="15.75" customHeight="1">
      <c r="A178" s="60"/>
      <c r="B178" s="60"/>
      <c r="C178" s="60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63"/>
      <c r="U178" s="63"/>
    </row>
    <row r="179" ht="15.75" customHeight="1">
      <c r="A179" s="60"/>
      <c r="B179" s="60"/>
      <c r="C179" s="60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63"/>
      <c r="U179" s="63"/>
    </row>
    <row r="180" ht="15.75" customHeight="1">
      <c r="A180" s="60"/>
      <c r="B180" s="60"/>
      <c r="C180" s="60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63"/>
      <c r="U180" s="63"/>
    </row>
    <row r="181" ht="15.75" customHeight="1">
      <c r="A181" s="60"/>
      <c r="B181" s="60"/>
      <c r="C181" s="60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63"/>
      <c r="U181" s="63"/>
    </row>
    <row r="182" ht="15.75" customHeight="1">
      <c r="A182" s="60"/>
      <c r="B182" s="60"/>
      <c r="C182" s="60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63"/>
      <c r="U182" s="63"/>
    </row>
    <row r="183" ht="15.75" customHeight="1">
      <c r="A183" s="60"/>
      <c r="B183" s="60"/>
      <c r="C183" s="60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63"/>
      <c r="U183" s="63"/>
    </row>
    <row r="184" ht="15.75" customHeight="1">
      <c r="A184" s="60"/>
      <c r="B184" s="60"/>
      <c r="C184" s="60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63"/>
      <c r="U184" s="63"/>
    </row>
    <row r="185" ht="15.75" customHeight="1">
      <c r="A185" s="60"/>
      <c r="B185" s="60"/>
      <c r="C185" s="60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63"/>
      <c r="U185" s="63"/>
    </row>
    <row r="186" ht="15.75" customHeight="1">
      <c r="A186" s="60"/>
      <c r="B186" s="60"/>
      <c r="C186" s="60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63"/>
      <c r="U186" s="63"/>
    </row>
    <row r="187" ht="15.75" customHeight="1">
      <c r="A187" s="60"/>
      <c r="B187" s="60"/>
      <c r="C187" s="60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63"/>
      <c r="U187" s="63"/>
    </row>
    <row r="188" ht="15.75" customHeight="1">
      <c r="A188" s="60"/>
      <c r="B188" s="60"/>
      <c r="C188" s="60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63"/>
      <c r="U188" s="63"/>
    </row>
    <row r="189" ht="15.75" customHeight="1">
      <c r="A189" s="60"/>
      <c r="B189" s="60"/>
      <c r="C189" s="60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63"/>
      <c r="U189" s="63"/>
    </row>
    <row r="190" ht="15.75" customHeight="1">
      <c r="A190" s="60"/>
      <c r="B190" s="60"/>
      <c r="C190" s="60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63"/>
      <c r="U190" s="63"/>
    </row>
    <row r="191" ht="15.75" customHeight="1">
      <c r="A191" s="60"/>
      <c r="B191" s="60"/>
      <c r="C191" s="60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63"/>
      <c r="U191" s="63"/>
    </row>
    <row r="192" ht="15.75" customHeight="1">
      <c r="A192" s="60"/>
      <c r="B192" s="60"/>
      <c r="C192" s="60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63"/>
      <c r="U192" s="63"/>
    </row>
    <row r="193" ht="15.75" customHeight="1">
      <c r="A193" s="60"/>
      <c r="B193" s="60"/>
      <c r="C193" s="60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63"/>
      <c r="U193" s="63"/>
    </row>
    <row r="194" ht="15.75" customHeight="1">
      <c r="A194" s="60"/>
      <c r="B194" s="60"/>
      <c r="C194" s="60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63"/>
      <c r="U194" s="63"/>
    </row>
    <row r="195" ht="15.75" customHeight="1">
      <c r="A195" s="60"/>
      <c r="B195" s="60"/>
      <c r="C195" s="60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63"/>
      <c r="U195" s="63"/>
    </row>
    <row r="196" ht="15.75" customHeight="1">
      <c r="A196" s="60"/>
      <c r="B196" s="60"/>
      <c r="C196" s="60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63"/>
      <c r="U196" s="63"/>
    </row>
    <row r="197" ht="15.75" customHeight="1">
      <c r="A197" s="60"/>
      <c r="B197" s="60"/>
      <c r="C197" s="60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63"/>
      <c r="U197" s="63"/>
    </row>
    <row r="198" ht="15.75" customHeight="1">
      <c r="A198" s="60"/>
      <c r="B198" s="60"/>
      <c r="C198" s="60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63"/>
      <c r="U198" s="63"/>
    </row>
    <row r="199" ht="15.75" customHeight="1">
      <c r="A199" s="60"/>
      <c r="B199" s="60"/>
      <c r="C199" s="60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63"/>
      <c r="U199" s="63"/>
    </row>
    <row r="200" ht="15.75" customHeight="1">
      <c r="A200" s="60"/>
      <c r="B200" s="60"/>
      <c r="C200" s="60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63"/>
      <c r="U200" s="63"/>
    </row>
    <row r="201" ht="15.75" customHeight="1">
      <c r="A201" s="60"/>
      <c r="B201" s="60"/>
      <c r="C201" s="60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63"/>
      <c r="U201" s="63"/>
    </row>
    <row r="202" ht="15.75" customHeight="1">
      <c r="A202" s="60"/>
      <c r="B202" s="60"/>
      <c r="C202" s="60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63"/>
      <c r="U202" s="63"/>
    </row>
    <row r="203" ht="15.75" customHeight="1">
      <c r="A203" s="60"/>
      <c r="B203" s="60"/>
      <c r="C203" s="60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63"/>
      <c r="U203" s="63"/>
    </row>
    <row r="204" ht="15.75" customHeight="1">
      <c r="A204" s="60"/>
      <c r="B204" s="60"/>
      <c r="C204" s="60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63"/>
      <c r="U204" s="63"/>
    </row>
    <row r="205" ht="15.75" customHeight="1">
      <c r="A205" s="60"/>
      <c r="B205" s="60"/>
      <c r="C205" s="60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63"/>
      <c r="U205" s="63"/>
    </row>
    <row r="206" ht="15.75" customHeight="1">
      <c r="A206" s="60"/>
      <c r="B206" s="60"/>
      <c r="C206" s="60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63"/>
      <c r="U206" s="63"/>
    </row>
    <row r="207" ht="15.75" customHeight="1">
      <c r="A207" s="60"/>
      <c r="B207" s="60"/>
      <c r="C207" s="60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63"/>
      <c r="U207" s="63"/>
    </row>
    <row r="208" ht="15.75" customHeight="1">
      <c r="A208" s="60"/>
      <c r="B208" s="60"/>
      <c r="C208" s="60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63"/>
      <c r="U208" s="63"/>
    </row>
    <row r="209" ht="15.75" customHeight="1">
      <c r="A209" s="60"/>
      <c r="B209" s="60"/>
      <c r="C209" s="60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63"/>
      <c r="U209" s="63"/>
    </row>
    <row r="210" ht="15.75" customHeight="1">
      <c r="A210" s="60"/>
      <c r="B210" s="60"/>
      <c r="C210" s="60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63"/>
      <c r="U210" s="63"/>
    </row>
    <row r="211" ht="15.75" customHeight="1">
      <c r="A211" s="60"/>
      <c r="B211" s="60"/>
      <c r="C211" s="60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63"/>
      <c r="U211" s="63"/>
    </row>
    <row r="212" ht="15.75" customHeight="1">
      <c r="A212" s="60"/>
      <c r="B212" s="60"/>
      <c r="C212" s="60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63"/>
      <c r="U212" s="63"/>
    </row>
    <row r="213" ht="15.75" customHeight="1">
      <c r="A213" s="60"/>
      <c r="B213" s="60"/>
      <c r="C213" s="60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63"/>
      <c r="U213" s="63"/>
    </row>
    <row r="214" ht="15.75" customHeight="1">
      <c r="A214" s="60"/>
      <c r="B214" s="60"/>
      <c r="C214" s="60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63"/>
      <c r="U214" s="63"/>
    </row>
    <row r="215" ht="15.75" customHeight="1">
      <c r="A215" s="60"/>
      <c r="B215" s="60"/>
      <c r="C215" s="60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63"/>
      <c r="U215" s="63"/>
    </row>
    <row r="216" ht="15.75" customHeight="1">
      <c r="A216" s="60"/>
      <c r="B216" s="60"/>
      <c r="C216" s="60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63"/>
      <c r="U216" s="63"/>
    </row>
    <row r="217" ht="15.75" customHeight="1">
      <c r="A217" s="60"/>
      <c r="B217" s="60"/>
      <c r="C217" s="60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63"/>
      <c r="U217" s="63"/>
    </row>
    <row r="218" ht="15.75" customHeight="1">
      <c r="A218" s="60"/>
      <c r="B218" s="60"/>
      <c r="C218" s="60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63"/>
      <c r="U218" s="63"/>
    </row>
    <row r="219" ht="15.75" customHeight="1">
      <c r="A219" s="60"/>
      <c r="B219" s="60"/>
      <c r="C219" s="60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63"/>
      <c r="U219" s="63"/>
    </row>
    <row r="220" ht="15.75" customHeight="1">
      <c r="A220" s="60"/>
      <c r="B220" s="60"/>
      <c r="C220" s="60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63"/>
      <c r="U220" s="63"/>
    </row>
    <row r="221" ht="15.75" customHeight="1">
      <c r="A221" s="60"/>
      <c r="B221" s="60"/>
      <c r="C221" s="60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63"/>
      <c r="U221" s="63"/>
    </row>
    <row r="222" ht="15.75" customHeight="1">
      <c r="A222" s="60"/>
      <c r="B222" s="60"/>
      <c r="C222" s="60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63"/>
      <c r="U222" s="63"/>
    </row>
    <row r="223" ht="15.75" customHeight="1">
      <c r="A223" s="60"/>
      <c r="B223" s="60"/>
      <c r="C223" s="60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63"/>
      <c r="U223" s="63"/>
    </row>
    <row r="224" ht="15.75" customHeight="1">
      <c r="A224" s="60"/>
      <c r="B224" s="60"/>
      <c r="C224" s="60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63"/>
      <c r="U224" s="63"/>
    </row>
    <row r="225" ht="15.75" customHeight="1">
      <c r="A225" s="60"/>
      <c r="B225" s="60"/>
      <c r="C225" s="60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63"/>
      <c r="U225" s="63"/>
    </row>
    <row r="226" ht="15.75" customHeight="1">
      <c r="A226" s="60"/>
      <c r="B226" s="60"/>
      <c r="C226" s="60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63"/>
      <c r="U226" s="63"/>
    </row>
    <row r="227" ht="15.75" customHeight="1">
      <c r="A227" s="60"/>
      <c r="B227" s="60"/>
      <c r="C227" s="60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63"/>
      <c r="U227" s="63"/>
    </row>
    <row r="228" ht="15.75" customHeight="1">
      <c r="A228" s="60"/>
      <c r="B228" s="60"/>
      <c r="C228" s="60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63"/>
      <c r="U228" s="63"/>
    </row>
    <row r="229" ht="15.75" customHeight="1">
      <c r="A229" s="60"/>
      <c r="B229" s="60"/>
      <c r="C229" s="60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63"/>
      <c r="U229" s="63"/>
    </row>
    <row r="230" ht="15.75" customHeight="1">
      <c r="A230" s="60"/>
      <c r="B230" s="60"/>
      <c r="C230" s="60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63"/>
      <c r="U230" s="63"/>
    </row>
    <row r="231" ht="15.75" customHeight="1">
      <c r="A231" s="60"/>
      <c r="B231" s="60"/>
      <c r="C231" s="60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63"/>
      <c r="U231" s="63"/>
    </row>
    <row r="232" ht="15.75" customHeight="1">
      <c r="A232" s="60"/>
      <c r="B232" s="60"/>
      <c r="C232" s="60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63"/>
      <c r="U232" s="63"/>
    </row>
    <row r="233" ht="15.75" customHeight="1">
      <c r="A233" s="60"/>
      <c r="B233" s="60"/>
      <c r="C233" s="60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63"/>
      <c r="U233" s="63"/>
    </row>
    <row r="234" ht="15.75" customHeight="1">
      <c r="A234" s="60"/>
      <c r="B234" s="60"/>
      <c r="C234" s="60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63"/>
      <c r="U234" s="63"/>
    </row>
    <row r="235" ht="15.75" customHeight="1">
      <c r="A235" s="60"/>
      <c r="B235" s="60"/>
      <c r="C235" s="60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63"/>
      <c r="U235" s="63"/>
    </row>
    <row r="236" ht="15.75" customHeight="1">
      <c r="A236" s="60"/>
      <c r="B236" s="60"/>
      <c r="C236" s="60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63"/>
      <c r="U236" s="63"/>
    </row>
    <row r="237" ht="15.75" customHeight="1">
      <c r="A237" s="60"/>
      <c r="B237" s="60"/>
      <c r="C237" s="60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63"/>
      <c r="U237" s="63"/>
    </row>
    <row r="238" ht="15.75" customHeight="1">
      <c r="A238" s="60"/>
      <c r="B238" s="60"/>
      <c r="C238" s="60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63"/>
      <c r="U238" s="63"/>
    </row>
    <row r="239" ht="15.75" customHeight="1">
      <c r="A239" s="60"/>
      <c r="B239" s="60"/>
      <c r="C239" s="60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63"/>
      <c r="U239" s="63"/>
    </row>
    <row r="240" ht="15.75" customHeight="1">
      <c r="A240" s="60"/>
      <c r="B240" s="60"/>
      <c r="C240" s="60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63"/>
      <c r="U240" s="63"/>
    </row>
    <row r="241" ht="15.75" customHeight="1">
      <c r="A241" s="60"/>
      <c r="B241" s="60"/>
      <c r="C241" s="60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63"/>
      <c r="U241" s="63"/>
    </row>
    <row r="242" ht="15.75" customHeight="1">
      <c r="A242" s="60"/>
      <c r="B242" s="60"/>
      <c r="C242" s="60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63"/>
      <c r="U242" s="63"/>
    </row>
    <row r="243" ht="15.75" customHeight="1">
      <c r="A243" s="60"/>
      <c r="B243" s="60"/>
      <c r="C243" s="60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63"/>
      <c r="U243" s="63"/>
    </row>
    <row r="244" ht="15.75" customHeight="1">
      <c r="A244" s="60"/>
      <c r="B244" s="60"/>
      <c r="C244" s="60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63"/>
      <c r="U244" s="63"/>
    </row>
    <row r="245" ht="15.75" customHeight="1">
      <c r="A245" s="60"/>
      <c r="B245" s="60"/>
      <c r="C245" s="60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63"/>
      <c r="U245" s="63"/>
    </row>
    <row r="246" ht="15.75" customHeight="1">
      <c r="A246" s="60"/>
      <c r="B246" s="60"/>
      <c r="C246" s="60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63"/>
      <c r="U246" s="63"/>
    </row>
    <row r="247" ht="15.75" customHeight="1">
      <c r="A247" s="60"/>
      <c r="B247" s="60"/>
      <c r="C247" s="60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63"/>
      <c r="U247" s="63"/>
    </row>
    <row r="248" ht="15.75" customHeight="1">
      <c r="A248" s="60"/>
      <c r="B248" s="60"/>
      <c r="C248" s="60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63"/>
      <c r="U248" s="63"/>
    </row>
    <row r="249" ht="15.75" customHeight="1">
      <c r="A249" s="60"/>
      <c r="B249" s="60"/>
      <c r="C249" s="60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63"/>
      <c r="U249" s="63"/>
    </row>
    <row r="250" ht="15.75" customHeight="1">
      <c r="A250" s="60"/>
      <c r="B250" s="60"/>
      <c r="C250" s="60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63"/>
      <c r="U250" s="63"/>
    </row>
    <row r="251" ht="15.75" customHeight="1">
      <c r="A251" s="60"/>
      <c r="B251" s="60"/>
      <c r="C251" s="60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63"/>
      <c r="U251" s="63"/>
    </row>
    <row r="252" ht="15.75" customHeight="1">
      <c r="A252" s="60"/>
      <c r="B252" s="60"/>
      <c r="C252" s="60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63"/>
      <c r="U252" s="63"/>
    </row>
    <row r="253" ht="15.75" customHeight="1">
      <c r="A253" s="60"/>
      <c r="B253" s="60"/>
      <c r="C253" s="60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63"/>
      <c r="U253" s="63"/>
    </row>
    <row r="254" ht="15.75" customHeight="1">
      <c r="A254" s="60"/>
      <c r="B254" s="60"/>
      <c r="C254" s="60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63"/>
      <c r="U254" s="63"/>
    </row>
    <row r="255" ht="15.75" customHeight="1">
      <c r="A255" s="60"/>
      <c r="B255" s="60"/>
      <c r="C255" s="60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63"/>
      <c r="U255" s="63"/>
    </row>
    <row r="256" ht="15.75" customHeight="1">
      <c r="A256" s="60"/>
      <c r="B256" s="60"/>
      <c r="C256" s="60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63"/>
      <c r="U256" s="63"/>
    </row>
    <row r="257" ht="15.75" customHeight="1">
      <c r="A257" s="60"/>
      <c r="B257" s="60"/>
      <c r="C257" s="60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63"/>
      <c r="U257" s="63"/>
    </row>
    <row r="258" ht="15.75" customHeight="1">
      <c r="A258" s="60"/>
      <c r="B258" s="60"/>
      <c r="C258" s="60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63"/>
      <c r="U258" s="63"/>
    </row>
    <row r="259" ht="15.75" customHeight="1">
      <c r="A259" s="60"/>
      <c r="B259" s="60"/>
      <c r="C259" s="60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63"/>
      <c r="U259" s="63"/>
    </row>
    <row r="260" ht="15.75" customHeight="1">
      <c r="A260" s="60"/>
      <c r="B260" s="60"/>
      <c r="C260" s="60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63"/>
      <c r="U260" s="63"/>
    </row>
    <row r="261" ht="15.75" customHeight="1">
      <c r="A261" s="60"/>
      <c r="B261" s="60"/>
      <c r="C261" s="60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63"/>
      <c r="U261" s="63"/>
    </row>
    <row r="262" ht="15.75" customHeight="1">
      <c r="A262" s="60"/>
      <c r="B262" s="60"/>
      <c r="C262" s="60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63"/>
      <c r="U262" s="63"/>
    </row>
    <row r="263" ht="15.75" customHeight="1">
      <c r="A263" s="60"/>
      <c r="B263" s="60"/>
      <c r="C263" s="60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63"/>
      <c r="U263" s="63"/>
    </row>
    <row r="264" ht="15.75" customHeight="1">
      <c r="A264" s="60"/>
      <c r="B264" s="60"/>
      <c r="C264" s="60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63"/>
      <c r="U264" s="63"/>
    </row>
    <row r="265" ht="15.75" customHeight="1">
      <c r="A265" s="60"/>
      <c r="B265" s="60"/>
      <c r="C265" s="60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63"/>
      <c r="U265" s="63"/>
    </row>
    <row r="266" ht="15.75" customHeight="1">
      <c r="A266" s="60"/>
      <c r="B266" s="60"/>
      <c r="C266" s="60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63"/>
      <c r="U266" s="63"/>
    </row>
    <row r="267" ht="15.75" customHeight="1">
      <c r="A267" s="60"/>
      <c r="B267" s="60"/>
      <c r="C267" s="60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63"/>
      <c r="U267" s="63"/>
    </row>
    <row r="268" ht="15.75" customHeight="1">
      <c r="A268" s="60"/>
      <c r="B268" s="60"/>
      <c r="C268" s="60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63"/>
      <c r="U268" s="63"/>
    </row>
    <row r="269" ht="15.75" customHeight="1">
      <c r="A269" s="60"/>
      <c r="B269" s="60"/>
      <c r="C269" s="60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63"/>
      <c r="U269" s="63"/>
    </row>
    <row r="270" ht="15.75" customHeight="1">
      <c r="A270" s="60"/>
      <c r="B270" s="60"/>
      <c r="C270" s="60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63"/>
      <c r="U270" s="63"/>
    </row>
    <row r="271" ht="15.75" customHeight="1">
      <c r="A271" s="60"/>
      <c r="B271" s="60"/>
      <c r="C271" s="60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63"/>
      <c r="U271" s="63"/>
    </row>
    <row r="272" ht="15.75" customHeight="1">
      <c r="A272" s="60"/>
      <c r="B272" s="60"/>
      <c r="C272" s="60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63"/>
      <c r="U272" s="63"/>
    </row>
    <row r="273" ht="15.75" customHeight="1">
      <c r="A273" s="60"/>
      <c r="B273" s="60"/>
      <c r="C273" s="60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63"/>
      <c r="U273" s="63"/>
    </row>
    <row r="274" ht="15.75" customHeight="1">
      <c r="A274" s="60"/>
      <c r="B274" s="60"/>
      <c r="C274" s="60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63"/>
      <c r="U274" s="63"/>
    </row>
    <row r="275" ht="15.75" customHeight="1">
      <c r="A275" s="60"/>
      <c r="B275" s="60"/>
      <c r="C275" s="60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63"/>
      <c r="U275" s="63"/>
    </row>
    <row r="276" ht="15.75" customHeight="1">
      <c r="A276" s="60"/>
      <c r="B276" s="60"/>
      <c r="C276" s="60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63"/>
      <c r="U276" s="63"/>
    </row>
    <row r="277" ht="15.75" customHeight="1">
      <c r="A277" s="60"/>
      <c r="B277" s="60"/>
      <c r="C277" s="60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63"/>
      <c r="U277" s="63"/>
    </row>
    <row r="278" ht="15.75" customHeight="1">
      <c r="A278" s="60"/>
      <c r="B278" s="60"/>
      <c r="C278" s="60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63"/>
      <c r="U278" s="63"/>
    </row>
    <row r="279" ht="15.75" customHeight="1">
      <c r="A279" s="60"/>
      <c r="B279" s="60"/>
      <c r="C279" s="60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63"/>
      <c r="U279" s="63"/>
    </row>
    <row r="280" ht="15.75" customHeight="1">
      <c r="A280" s="60"/>
      <c r="B280" s="60"/>
      <c r="C280" s="60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63"/>
      <c r="U280" s="63"/>
    </row>
    <row r="281" ht="15.75" customHeight="1">
      <c r="A281" s="60"/>
      <c r="B281" s="60"/>
      <c r="C281" s="60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63"/>
      <c r="U281" s="63"/>
    </row>
    <row r="282" ht="15.75" customHeight="1">
      <c r="A282" s="60"/>
      <c r="B282" s="60"/>
      <c r="C282" s="60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63"/>
      <c r="U282" s="63"/>
    </row>
    <row r="283" ht="15.75" customHeight="1">
      <c r="A283" s="60"/>
      <c r="B283" s="60"/>
      <c r="C283" s="60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63"/>
      <c r="U283" s="63"/>
    </row>
    <row r="284" ht="15.75" customHeight="1">
      <c r="A284" s="60"/>
      <c r="B284" s="60"/>
      <c r="C284" s="60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63"/>
      <c r="U284" s="63"/>
    </row>
    <row r="285" ht="15.75" customHeight="1">
      <c r="A285" s="60"/>
      <c r="B285" s="60"/>
      <c r="C285" s="60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63"/>
      <c r="U285" s="63"/>
    </row>
    <row r="286" ht="15.75" customHeight="1">
      <c r="A286" s="60"/>
      <c r="B286" s="60"/>
      <c r="C286" s="60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63"/>
      <c r="U286" s="63"/>
    </row>
    <row r="287" ht="15.75" customHeight="1">
      <c r="A287" s="60"/>
      <c r="B287" s="60"/>
      <c r="C287" s="60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63"/>
      <c r="U287" s="63"/>
    </row>
    <row r="288" ht="15.75" customHeight="1">
      <c r="A288" s="60"/>
      <c r="B288" s="60"/>
      <c r="C288" s="60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63"/>
      <c r="U288" s="63"/>
    </row>
    <row r="289" ht="15.75" customHeight="1">
      <c r="A289" s="60"/>
      <c r="B289" s="60"/>
      <c r="C289" s="60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63"/>
      <c r="U289" s="63"/>
    </row>
    <row r="290" ht="15.75" customHeight="1">
      <c r="A290" s="60"/>
      <c r="B290" s="60"/>
      <c r="C290" s="60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63"/>
      <c r="U290" s="63"/>
    </row>
    <row r="291" ht="15.75" customHeight="1">
      <c r="A291" s="60"/>
      <c r="B291" s="60"/>
      <c r="C291" s="60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63"/>
      <c r="U291" s="63"/>
    </row>
    <row r="292" ht="15.75" customHeight="1">
      <c r="A292" s="60"/>
      <c r="B292" s="60"/>
      <c r="C292" s="60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63"/>
      <c r="U292" s="63"/>
    </row>
    <row r="293" ht="15.75" customHeight="1">
      <c r="A293" s="60"/>
      <c r="B293" s="60"/>
      <c r="C293" s="60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63"/>
      <c r="U293" s="63"/>
    </row>
    <row r="294" ht="15.75" customHeight="1">
      <c r="A294" s="60"/>
      <c r="B294" s="60"/>
      <c r="C294" s="60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63"/>
      <c r="U294" s="63"/>
    </row>
    <row r="295" ht="15.75" customHeight="1">
      <c r="A295" s="60"/>
      <c r="B295" s="60"/>
      <c r="C295" s="60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63"/>
      <c r="U295" s="63"/>
    </row>
    <row r="296" ht="15.75" customHeight="1">
      <c r="A296" s="60"/>
      <c r="B296" s="60"/>
      <c r="C296" s="60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63"/>
      <c r="U296" s="63"/>
    </row>
    <row r="297" ht="15.75" customHeight="1">
      <c r="A297" s="60"/>
      <c r="B297" s="60"/>
      <c r="C297" s="60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63"/>
      <c r="U297" s="63"/>
    </row>
    <row r="298" ht="15.75" customHeight="1">
      <c r="A298" s="60"/>
      <c r="B298" s="60"/>
      <c r="C298" s="60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63"/>
      <c r="U298" s="63"/>
    </row>
    <row r="299" ht="15.75" customHeight="1">
      <c r="A299" s="60"/>
      <c r="B299" s="60"/>
      <c r="C299" s="60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63"/>
      <c r="U299" s="63"/>
    </row>
    <row r="300" ht="15.75" customHeight="1">
      <c r="A300" s="60"/>
      <c r="B300" s="60"/>
      <c r="C300" s="60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63"/>
      <c r="U300" s="63"/>
    </row>
    <row r="301" ht="15.75" customHeight="1">
      <c r="A301" s="60"/>
      <c r="B301" s="60"/>
      <c r="C301" s="60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63"/>
      <c r="U301" s="63"/>
    </row>
    <row r="302" ht="15.75" customHeight="1">
      <c r="A302" s="60"/>
      <c r="B302" s="60"/>
      <c r="C302" s="60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63"/>
      <c r="U302" s="63"/>
    </row>
    <row r="303" ht="15.75" customHeight="1">
      <c r="A303" s="60"/>
      <c r="B303" s="60"/>
      <c r="C303" s="60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63"/>
      <c r="U303" s="63"/>
    </row>
    <row r="304" ht="15.75" customHeight="1">
      <c r="A304" s="60"/>
      <c r="B304" s="60"/>
      <c r="C304" s="60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63"/>
      <c r="U304" s="63"/>
    </row>
    <row r="305" ht="15.75" customHeight="1">
      <c r="A305" s="60"/>
      <c r="B305" s="60"/>
      <c r="C305" s="60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63"/>
      <c r="U305" s="63"/>
    </row>
    <row r="306" ht="15.75" customHeight="1">
      <c r="A306" s="60"/>
      <c r="B306" s="60"/>
      <c r="C306" s="60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63"/>
      <c r="U306" s="63"/>
    </row>
    <row r="307" ht="15.75" customHeight="1">
      <c r="A307" s="60"/>
      <c r="B307" s="60"/>
      <c r="C307" s="60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63"/>
      <c r="U307" s="63"/>
    </row>
    <row r="308" ht="15.75" customHeight="1">
      <c r="A308" s="60"/>
      <c r="B308" s="60"/>
      <c r="C308" s="60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63"/>
      <c r="U308" s="63"/>
    </row>
    <row r="309" ht="15.75" customHeight="1">
      <c r="A309" s="60"/>
      <c r="B309" s="60"/>
      <c r="C309" s="60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63"/>
      <c r="U309" s="63"/>
    </row>
    <row r="310" ht="15.75" customHeight="1">
      <c r="A310" s="60"/>
      <c r="B310" s="60"/>
      <c r="C310" s="60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63"/>
      <c r="U310" s="63"/>
    </row>
    <row r="311" ht="15.75" customHeight="1">
      <c r="A311" s="60"/>
      <c r="B311" s="60"/>
      <c r="C311" s="60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63"/>
      <c r="U311" s="63"/>
    </row>
    <row r="312" ht="15.75" customHeight="1">
      <c r="A312" s="60"/>
      <c r="B312" s="60"/>
      <c r="C312" s="60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63"/>
      <c r="U312" s="63"/>
    </row>
    <row r="313" ht="15.75" customHeight="1">
      <c r="A313" s="60"/>
      <c r="B313" s="60"/>
      <c r="C313" s="60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63"/>
      <c r="U313" s="63"/>
    </row>
    <row r="314" ht="15.75" customHeight="1">
      <c r="A314" s="60"/>
      <c r="B314" s="60"/>
      <c r="C314" s="60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63"/>
      <c r="U314" s="63"/>
    </row>
    <row r="315" ht="15.75" customHeight="1">
      <c r="A315" s="60"/>
      <c r="B315" s="60"/>
      <c r="C315" s="60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63"/>
      <c r="U315" s="63"/>
    </row>
    <row r="316" ht="15.75" customHeight="1">
      <c r="A316" s="60"/>
      <c r="B316" s="60"/>
      <c r="C316" s="60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63"/>
      <c r="U316" s="63"/>
    </row>
    <row r="317" ht="15.75" customHeight="1">
      <c r="A317" s="60"/>
      <c r="B317" s="60"/>
      <c r="C317" s="60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63"/>
      <c r="U317" s="63"/>
    </row>
    <row r="318" ht="15.75" customHeight="1">
      <c r="A318" s="60"/>
      <c r="B318" s="60"/>
      <c r="C318" s="60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63"/>
      <c r="U318" s="63"/>
    </row>
    <row r="319" ht="15.75" customHeight="1">
      <c r="A319" s="60"/>
      <c r="B319" s="60"/>
      <c r="C319" s="60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63"/>
      <c r="U319" s="63"/>
    </row>
    <row r="320" ht="15.75" customHeight="1">
      <c r="A320" s="60"/>
      <c r="B320" s="60"/>
      <c r="C320" s="60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63"/>
      <c r="U320" s="63"/>
    </row>
    <row r="321" ht="15.75" customHeight="1">
      <c r="A321" s="60"/>
      <c r="B321" s="60"/>
      <c r="C321" s="60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63"/>
      <c r="U321" s="63"/>
    </row>
    <row r="322" ht="15.75" customHeight="1">
      <c r="A322" s="60"/>
      <c r="B322" s="60"/>
      <c r="C322" s="60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63"/>
      <c r="U322" s="63"/>
    </row>
    <row r="323" ht="15.75" customHeight="1">
      <c r="A323" s="60"/>
      <c r="B323" s="60"/>
      <c r="C323" s="60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63"/>
      <c r="U323" s="63"/>
    </row>
    <row r="324" ht="15.75" customHeight="1">
      <c r="A324" s="60"/>
      <c r="B324" s="60"/>
      <c r="C324" s="60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63"/>
      <c r="U324" s="63"/>
    </row>
    <row r="325" ht="15.75" customHeight="1">
      <c r="A325" s="60"/>
      <c r="B325" s="60"/>
      <c r="C325" s="60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63"/>
      <c r="U325" s="63"/>
    </row>
    <row r="326" ht="15.75" customHeight="1">
      <c r="A326" s="60"/>
      <c r="B326" s="60"/>
      <c r="C326" s="60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63"/>
      <c r="U326" s="63"/>
    </row>
    <row r="327" ht="15.75" customHeight="1">
      <c r="A327" s="60"/>
      <c r="B327" s="60"/>
      <c r="C327" s="60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63"/>
      <c r="U327" s="63"/>
    </row>
    <row r="328" ht="15.75" customHeight="1">
      <c r="A328" s="60"/>
      <c r="B328" s="60"/>
      <c r="C328" s="60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63"/>
      <c r="U328" s="63"/>
    </row>
    <row r="329" ht="15.75" customHeight="1">
      <c r="A329" s="60"/>
      <c r="B329" s="60"/>
      <c r="C329" s="60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63"/>
      <c r="U329" s="63"/>
    </row>
    <row r="330" ht="15.75" customHeight="1">
      <c r="A330" s="60"/>
      <c r="B330" s="60"/>
      <c r="C330" s="60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63"/>
      <c r="U330" s="63"/>
    </row>
    <row r="331" ht="15.75" customHeight="1">
      <c r="A331" s="60"/>
      <c r="B331" s="60"/>
      <c r="C331" s="60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63"/>
      <c r="U331" s="63"/>
    </row>
    <row r="332" ht="15.75" customHeight="1">
      <c r="A332" s="60"/>
      <c r="B332" s="60"/>
      <c r="C332" s="60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63"/>
      <c r="U332" s="63"/>
    </row>
    <row r="333" ht="15.75" customHeight="1">
      <c r="A333" s="60"/>
      <c r="B333" s="60"/>
      <c r="C333" s="60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63"/>
      <c r="U333" s="63"/>
    </row>
    <row r="334" ht="15.75" customHeight="1">
      <c r="A334" s="60"/>
      <c r="B334" s="60"/>
      <c r="C334" s="60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63"/>
      <c r="U334" s="63"/>
    </row>
    <row r="335" ht="15.75" customHeight="1">
      <c r="A335" s="60"/>
      <c r="B335" s="60"/>
      <c r="C335" s="60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63"/>
      <c r="U335" s="63"/>
    </row>
    <row r="336" ht="15.75" customHeight="1">
      <c r="A336" s="60"/>
      <c r="B336" s="60"/>
      <c r="C336" s="60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63"/>
      <c r="U336" s="63"/>
    </row>
    <row r="337" ht="15.75" customHeight="1">
      <c r="A337" s="60"/>
      <c r="B337" s="60"/>
      <c r="C337" s="60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63"/>
      <c r="U337" s="63"/>
    </row>
    <row r="338" ht="15.75" customHeight="1">
      <c r="A338" s="60"/>
      <c r="B338" s="60"/>
      <c r="C338" s="60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63"/>
      <c r="U338" s="63"/>
    </row>
    <row r="339" ht="15.75" customHeight="1">
      <c r="A339" s="60"/>
      <c r="B339" s="60"/>
      <c r="C339" s="60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63"/>
      <c r="U339" s="63"/>
    </row>
    <row r="340" ht="15.75" customHeight="1">
      <c r="A340" s="60"/>
      <c r="B340" s="60"/>
      <c r="C340" s="60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63"/>
      <c r="U340" s="63"/>
    </row>
    <row r="341" ht="15.75" customHeight="1">
      <c r="A341" s="60"/>
      <c r="B341" s="60"/>
      <c r="C341" s="60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63"/>
      <c r="U341" s="63"/>
    </row>
    <row r="342" ht="15.75" customHeight="1">
      <c r="A342" s="60"/>
      <c r="B342" s="60"/>
      <c r="C342" s="60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63"/>
      <c r="U342" s="63"/>
    </row>
    <row r="343" ht="15.75" customHeight="1">
      <c r="A343" s="60"/>
      <c r="B343" s="60"/>
      <c r="C343" s="60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63"/>
      <c r="U343" s="63"/>
    </row>
    <row r="344" ht="15.75" customHeight="1">
      <c r="A344" s="60"/>
      <c r="B344" s="60"/>
      <c r="C344" s="60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63"/>
      <c r="U344" s="63"/>
    </row>
    <row r="345" ht="15.75" customHeight="1">
      <c r="A345" s="60"/>
      <c r="B345" s="60"/>
      <c r="C345" s="60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63"/>
      <c r="U345" s="63"/>
    </row>
    <row r="346" ht="15.75" customHeight="1">
      <c r="A346" s="60"/>
      <c r="B346" s="60"/>
      <c r="C346" s="60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63"/>
      <c r="U346" s="63"/>
    </row>
    <row r="347" ht="15.75" customHeight="1">
      <c r="A347" s="60"/>
      <c r="B347" s="60"/>
      <c r="C347" s="60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63"/>
      <c r="U347" s="63"/>
    </row>
    <row r="348" ht="15.75" customHeight="1">
      <c r="A348" s="60"/>
      <c r="B348" s="60"/>
      <c r="C348" s="60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63"/>
      <c r="U348" s="63"/>
    </row>
    <row r="349" ht="15.75" customHeight="1">
      <c r="A349" s="60"/>
      <c r="B349" s="60"/>
      <c r="C349" s="60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63"/>
      <c r="U349" s="63"/>
    </row>
    <row r="350" ht="15.75" customHeight="1">
      <c r="A350" s="60"/>
      <c r="B350" s="60"/>
      <c r="C350" s="60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63"/>
      <c r="U350" s="63"/>
    </row>
    <row r="351" ht="15.75" customHeight="1">
      <c r="A351" s="60"/>
      <c r="B351" s="60"/>
      <c r="C351" s="60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63"/>
      <c r="U351" s="63"/>
    </row>
    <row r="352" ht="15.75" customHeight="1">
      <c r="A352" s="60"/>
      <c r="B352" s="60"/>
      <c r="C352" s="60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63"/>
      <c r="U352" s="63"/>
    </row>
    <row r="353" ht="15.75" customHeight="1">
      <c r="A353" s="60"/>
      <c r="B353" s="60"/>
      <c r="C353" s="60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63"/>
      <c r="U353" s="63"/>
    </row>
    <row r="354" ht="15.75" customHeight="1">
      <c r="A354" s="60"/>
      <c r="B354" s="60"/>
      <c r="C354" s="60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63"/>
      <c r="U354" s="63"/>
    </row>
    <row r="355" ht="15.75" customHeight="1">
      <c r="A355" s="60"/>
      <c r="B355" s="60"/>
      <c r="C355" s="60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63"/>
      <c r="U355" s="63"/>
    </row>
    <row r="356" ht="15.75" customHeight="1">
      <c r="A356" s="60"/>
      <c r="B356" s="60"/>
      <c r="C356" s="60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63"/>
      <c r="U356" s="63"/>
    </row>
    <row r="357" ht="15.75" customHeight="1">
      <c r="A357" s="60"/>
      <c r="B357" s="60"/>
      <c r="C357" s="60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63"/>
      <c r="U357" s="63"/>
    </row>
    <row r="358" ht="15.75" customHeight="1">
      <c r="A358" s="60"/>
      <c r="B358" s="60"/>
      <c r="C358" s="60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63"/>
      <c r="U358" s="63"/>
    </row>
    <row r="359" ht="15.75" customHeight="1">
      <c r="A359" s="60"/>
      <c r="B359" s="60"/>
      <c r="C359" s="60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63"/>
      <c r="U359" s="63"/>
    </row>
    <row r="360" ht="15.75" customHeight="1">
      <c r="A360" s="60"/>
      <c r="B360" s="60"/>
      <c r="C360" s="60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63"/>
      <c r="U360" s="63"/>
    </row>
    <row r="361" ht="15.75" customHeight="1">
      <c r="A361" s="60"/>
      <c r="B361" s="60"/>
      <c r="C361" s="60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63"/>
      <c r="U361" s="63"/>
    </row>
    <row r="362" ht="15.75" customHeight="1">
      <c r="A362" s="60"/>
      <c r="B362" s="60"/>
      <c r="C362" s="60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63"/>
      <c r="U362" s="63"/>
    </row>
    <row r="363" ht="15.75" customHeight="1">
      <c r="A363" s="60"/>
      <c r="B363" s="60"/>
      <c r="C363" s="60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63"/>
      <c r="U363" s="63"/>
    </row>
    <row r="364" ht="15.75" customHeight="1">
      <c r="A364" s="60"/>
      <c r="B364" s="60"/>
      <c r="C364" s="60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63"/>
      <c r="U364" s="63"/>
    </row>
    <row r="365" ht="15.75" customHeight="1">
      <c r="A365" s="60"/>
      <c r="B365" s="60"/>
      <c r="C365" s="60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63"/>
      <c r="U365" s="63"/>
    </row>
    <row r="366" ht="15.75" customHeight="1">
      <c r="A366" s="60"/>
      <c r="B366" s="60"/>
      <c r="C366" s="60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63"/>
      <c r="U366" s="63"/>
    </row>
    <row r="367" ht="15.75" customHeight="1">
      <c r="A367" s="60"/>
      <c r="B367" s="60"/>
      <c r="C367" s="60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63"/>
      <c r="U367" s="63"/>
    </row>
    <row r="368" ht="15.75" customHeight="1">
      <c r="A368" s="60"/>
      <c r="B368" s="60"/>
      <c r="C368" s="60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63"/>
      <c r="U368" s="63"/>
    </row>
    <row r="369" ht="15.75" customHeight="1">
      <c r="A369" s="60"/>
      <c r="B369" s="60"/>
      <c r="C369" s="60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63"/>
      <c r="U369" s="63"/>
    </row>
    <row r="370" ht="15.75" customHeight="1">
      <c r="A370" s="60"/>
      <c r="B370" s="60"/>
      <c r="C370" s="60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63"/>
      <c r="U370" s="63"/>
    </row>
    <row r="371" ht="15.75" customHeight="1">
      <c r="A371" s="60"/>
      <c r="B371" s="60"/>
      <c r="C371" s="60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63"/>
      <c r="U371" s="63"/>
    </row>
    <row r="372" ht="15.75" customHeight="1">
      <c r="A372" s="60"/>
      <c r="B372" s="60"/>
      <c r="C372" s="60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63"/>
      <c r="U372" s="63"/>
    </row>
    <row r="373" ht="15.75" customHeight="1">
      <c r="A373" s="60"/>
      <c r="B373" s="60"/>
      <c r="C373" s="60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63"/>
      <c r="U373" s="63"/>
    </row>
    <row r="374" ht="15.75" customHeight="1">
      <c r="A374" s="60"/>
      <c r="B374" s="60"/>
      <c r="C374" s="60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63"/>
      <c r="U374" s="63"/>
    </row>
    <row r="375" ht="15.75" customHeight="1">
      <c r="A375" s="60"/>
      <c r="B375" s="60"/>
      <c r="C375" s="60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63"/>
      <c r="U375" s="63"/>
    </row>
    <row r="376" ht="15.75" customHeight="1">
      <c r="A376" s="60"/>
      <c r="B376" s="60"/>
      <c r="C376" s="60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63"/>
      <c r="U376" s="63"/>
    </row>
    <row r="377" ht="15.75" customHeight="1">
      <c r="A377" s="60"/>
      <c r="B377" s="60"/>
      <c r="C377" s="60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63"/>
      <c r="U377" s="63"/>
    </row>
    <row r="378" ht="15.75" customHeight="1">
      <c r="A378" s="60"/>
      <c r="B378" s="60"/>
      <c r="C378" s="60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63"/>
      <c r="U378" s="63"/>
    </row>
    <row r="379" ht="15.75" customHeight="1">
      <c r="A379" s="60"/>
      <c r="B379" s="60"/>
      <c r="C379" s="60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63"/>
      <c r="U379" s="63"/>
    </row>
    <row r="380" ht="15.75" customHeight="1">
      <c r="A380" s="60"/>
      <c r="B380" s="60"/>
      <c r="C380" s="60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63"/>
      <c r="U380" s="63"/>
    </row>
    <row r="381" ht="15.75" customHeight="1">
      <c r="A381" s="60"/>
      <c r="B381" s="60"/>
      <c r="C381" s="60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63"/>
      <c r="U381" s="63"/>
    </row>
    <row r="382" ht="15.75" customHeight="1">
      <c r="A382" s="60"/>
      <c r="B382" s="60"/>
      <c r="C382" s="60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63"/>
      <c r="U382" s="63"/>
    </row>
    <row r="383" ht="15.75" customHeight="1">
      <c r="A383" s="60"/>
      <c r="B383" s="60"/>
      <c r="C383" s="60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63"/>
      <c r="U383" s="63"/>
    </row>
    <row r="384" ht="15.75" customHeight="1">
      <c r="A384" s="60"/>
      <c r="B384" s="60"/>
      <c r="C384" s="60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63"/>
      <c r="U384" s="63"/>
    </row>
    <row r="385" ht="15.75" customHeight="1">
      <c r="A385" s="60"/>
      <c r="B385" s="60"/>
      <c r="C385" s="60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63"/>
      <c r="U385" s="63"/>
    </row>
    <row r="386" ht="15.75" customHeight="1">
      <c r="A386" s="60"/>
      <c r="B386" s="60"/>
      <c r="C386" s="60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63"/>
      <c r="U386" s="63"/>
    </row>
    <row r="387" ht="15.75" customHeight="1">
      <c r="A387" s="60"/>
      <c r="B387" s="60"/>
      <c r="C387" s="60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63"/>
      <c r="U387" s="63"/>
    </row>
    <row r="388" ht="15.75" customHeight="1">
      <c r="A388" s="60"/>
      <c r="B388" s="60"/>
      <c r="C388" s="60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63"/>
      <c r="U388" s="63"/>
    </row>
    <row r="389" ht="15.75" customHeight="1">
      <c r="A389" s="60"/>
      <c r="B389" s="60"/>
      <c r="C389" s="60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63"/>
      <c r="U389" s="63"/>
    </row>
    <row r="390" ht="15.75" customHeight="1">
      <c r="A390" s="60"/>
      <c r="B390" s="60"/>
      <c r="C390" s="60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63"/>
      <c r="U390" s="63"/>
    </row>
    <row r="391" ht="15.75" customHeight="1">
      <c r="A391" s="60"/>
      <c r="B391" s="60"/>
      <c r="C391" s="60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63"/>
      <c r="U391" s="63"/>
    </row>
    <row r="392" ht="15.75" customHeight="1">
      <c r="A392" s="60"/>
      <c r="B392" s="60"/>
      <c r="C392" s="60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63"/>
      <c r="U392" s="63"/>
    </row>
    <row r="393" ht="15.75" customHeight="1">
      <c r="A393" s="60"/>
      <c r="B393" s="60"/>
      <c r="C393" s="60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63"/>
      <c r="U393" s="63"/>
    </row>
    <row r="394" ht="15.75" customHeight="1">
      <c r="A394" s="60"/>
      <c r="B394" s="60"/>
      <c r="C394" s="60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63"/>
      <c r="U394" s="63"/>
    </row>
    <row r="395" ht="15.75" customHeight="1">
      <c r="A395" s="60"/>
      <c r="B395" s="60"/>
      <c r="C395" s="60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63"/>
      <c r="U395" s="63"/>
    </row>
    <row r="396" ht="15.75" customHeight="1">
      <c r="A396" s="60"/>
      <c r="B396" s="60"/>
      <c r="C396" s="60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63"/>
      <c r="U396" s="63"/>
    </row>
    <row r="397" ht="15.75" customHeight="1">
      <c r="A397" s="60"/>
      <c r="B397" s="60"/>
      <c r="C397" s="60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63"/>
      <c r="U397" s="63"/>
    </row>
    <row r="398" ht="15.75" customHeight="1">
      <c r="A398" s="60"/>
      <c r="B398" s="60"/>
      <c r="C398" s="60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63"/>
      <c r="U398" s="63"/>
    </row>
    <row r="399" ht="15.75" customHeight="1">
      <c r="A399" s="60"/>
      <c r="B399" s="60"/>
      <c r="C399" s="60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63"/>
      <c r="U399" s="63"/>
    </row>
    <row r="400" ht="15.75" customHeight="1">
      <c r="A400" s="60"/>
      <c r="B400" s="60"/>
      <c r="C400" s="60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63"/>
      <c r="U400" s="63"/>
    </row>
    <row r="401" ht="15.75" customHeight="1">
      <c r="A401" s="60"/>
      <c r="B401" s="60"/>
      <c r="C401" s="60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63"/>
      <c r="U401" s="63"/>
    </row>
    <row r="402" ht="15.75" customHeight="1">
      <c r="A402" s="60"/>
      <c r="B402" s="60"/>
      <c r="C402" s="60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63"/>
      <c r="U402" s="63"/>
    </row>
    <row r="403" ht="15.75" customHeight="1">
      <c r="A403" s="60"/>
      <c r="B403" s="60"/>
      <c r="C403" s="60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63"/>
      <c r="U403" s="63"/>
    </row>
    <row r="404" ht="15.75" customHeight="1">
      <c r="A404" s="60"/>
      <c r="B404" s="60"/>
      <c r="C404" s="60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63"/>
      <c r="U404" s="63"/>
    </row>
    <row r="405" ht="15.75" customHeight="1">
      <c r="A405" s="60"/>
      <c r="B405" s="60"/>
      <c r="C405" s="60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63"/>
      <c r="U405" s="63"/>
    </row>
    <row r="406" ht="15.75" customHeight="1">
      <c r="A406" s="60"/>
      <c r="B406" s="60"/>
      <c r="C406" s="60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63"/>
      <c r="U406" s="63"/>
    </row>
    <row r="407" ht="15.75" customHeight="1">
      <c r="A407" s="60"/>
      <c r="B407" s="60"/>
      <c r="C407" s="60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63"/>
      <c r="U407" s="63"/>
    </row>
    <row r="408" ht="15.75" customHeight="1">
      <c r="A408" s="60"/>
      <c r="B408" s="60"/>
      <c r="C408" s="60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63"/>
      <c r="U408" s="63"/>
    </row>
    <row r="409" ht="15.75" customHeight="1">
      <c r="A409" s="60"/>
      <c r="B409" s="60"/>
      <c r="C409" s="60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63"/>
      <c r="U409" s="63"/>
    </row>
    <row r="410" ht="15.75" customHeight="1">
      <c r="A410" s="60"/>
      <c r="B410" s="60"/>
      <c r="C410" s="60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63"/>
      <c r="U410" s="63"/>
    </row>
    <row r="411" ht="15.75" customHeight="1">
      <c r="A411" s="60"/>
      <c r="B411" s="60"/>
      <c r="C411" s="60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63"/>
      <c r="U411" s="63"/>
    </row>
    <row r="412" ht="15.75" customHeight="1">
      <c r="A412" s="60"/>
      <c r="B412" s="60"/>
      <c r="C412" s="60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63"/>
      <c r="U412" s="63"/>
    </row>
    <row r="413" ht="15.75" customHeight="1">
      <c r="A413" s="60"/>
      <c r="B413" s="60"/>
      <c r="C413" s="60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63"/>
      <c r="U413" s="63"/>
    </row>
    <row r="414" ht="15.75" customHeight="1">
      <c r="A414" s="60"/>
      <c r="B414" s="60"/>
      <c r="C414" s="60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63"/>
      <c r="U414" s="63"/>
    </row>
    <row r="415" ht="15.75" customHeight="1">
      <c r="A415" s="60"/>
      <c r="B415" s="60"/>
      <c r="C415" s="60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63"/>
      <c r="U415" s="63"/>
    </row>
    <row r="416" ht="15.75" customHeight="1">
      <c r="A416" s="60"/>
      <c r="B416" s="60"/>
      <c r="C416" s="60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63"/>
      <c r="U416" s="63"/>
    </row>
    <row r="417" ht="15.75" customHeight="1">
      <c r="A417" s="60"/>
      <c r="B417" s="60"/>
      <c r="C417" s="60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63"/>
      <c r="U417" s="63"/>
    </row>
    <row r="418" ht="15.75" customHeight="1">
      <c r="A418" s="60"/>
      <c r="B418" s="60"/>
      <c r="C418" s="60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63"/>
      <c r="U418" s="63"/>
    </row>
    <row r="419" ht="15.75" customHeight="1">
      <c r="A419" s="60"/>
      <c r="B419" s="60"/>
      <c r="C419" s="60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63"/>
      <c r="U419" s="63"/>
    </row>
    <row r="420" ht="15.75" customHeight="1">
      <c r="A420" s="60"/>
      <c r="B420" s="60"/>
      <c r="C420" s="60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63"/>
      <c r="U420" s="63"/>
    </row>
    <row r="421" ht="15.75" customHeight="1">
      <c r="A421" s="60"/>
      <c r="B421" s="60"/>
      <c r="C421" s="60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63"/>
      <c r="U421" s="63"/>
    </row>
    <row r="422" ht="15.75" customHeight="1">
      <c r="A422" s="60"/>
      <c r="B422" s="60"/>
      <c r="C422" s="60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63"/>
      <c r="U422" s="63"/>
    </row>
    <row r="423" ht="15.75" customHeight="1">
      <c r="A423" s="60"/>
      <c r="B423" s="60"/>
      <c r="C423" s="60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63"/>
      <c r="U423" s="63"/>
    </row>
    <row r="424" ht="15.75" customHeight="1">
      <c r="A424" s="60"/>
      <c r="B424" s="60"/>
      <c r="C424" s="60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63"/>
      <c r="U424" s="63"/>
    </row>
    <row r="425" ht="15.75" customHeight="1">
      <c r="A425" s="60"/>
      <c r="B425" s="60"/>
      <c r="C425" s="60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63"/>
      <c r="U425" s="63"/>
    </row>
    <row r="426" ht="15.75" customHeight="1">
      <c r="A426" s="60"/>
      <c r="B426" s="60"/>
      <c r="C426" s="60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63"/>
      <c r="U426" s="63"/>
    </row>
    <row r="427" ht="15.75" customHeight="1">
      <c r="A427" s="60"/>
      <c r="B427" s="60"/>
      <c r="C427" s="60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63"/>
      <c r="U427" s="63"/>
    </row>
    <row r="428" ht="15.75" customHeight="1">
      <c r="A428" s="60"/>
      <c r="B428" s="60"/>
      <c r="C428" s="60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63"/>
      <c r="U428" s="63"/>
    </row>
    <row r="429" ht="15.75" customHeight="1">
      <c r="A429" s="60"/>
      <c r="B429" s="60"/>
      <c r="C429" s="60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63"/>
      <c r="U429" s="63"/>
    </row>
    <row r="430" ht="15.75" customHeight="1">
      <c r="A430" s="60"/>
      <c r="B430" s="60"/>
      <c r="C430" s="60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63"/>
      <c r="U430" s="63"/>
    </row>
    <row r="431" ht="15.75" customHeight="1">
      <c r="A431" s="60"/>
      <c r="B431" s="60"/>
      <c r="C431" s="60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63"/>
      <c r="U431" s="63"/>
    </row>
    <row r="432" ht="15.75" customHeight="1">
      <c r="A432" s="60"/>
      <c r="B432" s="60"/>
      <c r="C432" s="60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63"/>
      <c r="U432" s="63"/>
    </row>
    <row r="433" ht="15.75" customHeight="1">
      <c r="A433" s="60"/>
      <c r="B433" s="60"/>
      <c r="C433" s="60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63"/>
      <c r="U433" s="63"/>
    </row>
    <row r="434" ht="15.75" customHeight="1">
      <c r="A434" s="60"/>
      <c r="B434" s="60"/>
      <c r="C434" s="60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63"/>
      <c r="U434" s="63"/>
    </row>
    <row r="435" ht="15.75" customHeight="1">
      <c r="A435" s="60"/>
      <c r="B435" s="60"/>
      <c r="C435" s="60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63"/>
      <c r="U435" s="63"/>
    </row>
    <row r="436" ht="15.75" customHeight="1">
      <c r="A436" s="60"/>
      <c r="B436" s="60"/>
      <c r="C436" s="60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63"/>
      <c r="U436" s="63"/>
    </row>
    <row r="437" ht="15.75" customHeight="1">
      <c r="A437" s="60"/>
      <c r="B437" s="60"/>
      <c r="C437" s="60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63"/>
      <c r="U437" s="63"/>
    </row>
    <row r="438" ht="15.75" customHeight="1">
      <c r="A438" s="60"/>
      <c r="B438" s="60"/>
      <c r="C438" s="60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63"/>
      <c r="U438" s="63"/>
    </row>
    <row r="439" ht="15.75" customHeight="1">
      <c r="A439" s="60"/>
      <c r="B439" s="60"/>
      <c r="C439" s="60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63"/>
      <c r="U439" s="63"/>
    </row>
    <row r="440" ht="15.75" customHeight="1">
      <c r="A440" s="60"/>
      <c r="B440" s="60"/>
      <c r="C440" s="60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63"/>
      <c r="U440" s="63"/>
    </row>
    <row r="441" ht="15.75" customHeight="1">
      <c r="A441" s="60"/>
      <c r="B441" s="60"/>
      <c r="C441" s="60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63"/>
      <c r="U441" s="63"/>
    </row>
    <row r="442" ht="15.75" customHeight="1">
      <c r="A442" s="60"/>
      <c r="B442" s="60"/>
      <c r="C442" s="60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63"/>
      <c r="U442" s="63"/>
    </row>
    <row r="443" ht="15.75" customHeight="1">
      <c r="A443" s="60"/>
      <c r="B443" s="60"/>
      <c r="C443" s="60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63"/>
      <c r="U443" s="63"/>
    </row>
    <row r="444" ht="15.75" customHeight="1">
      <c r="A444" s="60"/>
      <c r="B444" s="60"/>
      <c r="C444" s="60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63"/>
      <c r="U444" s="63"/>
    </row>
    <row r="445" ht="15.75" customHeight="1">
      <c r="A445" s="60"/>
      <c r="B445" s="60"/>
      <c r="C445" s="60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63"/>
      <c r="U445" s="63"/>
    </row>
    <row r="446" ht="15.75" customHeight="1">
      <c r="A446" s="60"/>
      <c r="B446" s="60"/>
      <c r="C446" s="60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63"/>
      <c r="U446" s="63"/>
    </row>
    <row r="447" ht="15.75" customHeight="1">
      <c r="A447" s="60"/>
      <c r="B447" s="60"/>
      <c r="C447" s="60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63"/>
      <c r="U447" s="63"/>
    </row>
    <row r="448" ht="15.75" customHeight="1">
      <c r="A448" s="60"/>
      <c r="B448" s="60"/>
      <c r="C448" s="60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63"/>
      <c r="U448" s="63"/>
    </row>
    <row r="449" ht="15.75" customHeight="1">
      <c r="A449" s="60"/>
      <c r="B449" s="60"/>
      <c r="C449" s="60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63"/>
      <c r="U449" s="63"/>
    </row>
    <row r="450" ht="15.75" customHeight="1">
      <c r="A450" s="60"/>
      <c r="B450" s="60"/>
      <c r="C450" s="60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63"/>
      <c r="U450" s="63"/>
    </row>
    <row r="451" ht="15.75" customHeight="1">
      <c r="A451" s="60"/>
      <c r="B451" s="60"/>
      <c r="C451" s="60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63"/>
      <c r="U451" s="63"/>
    </row>
    <row r="452" ht="15.75" customHeight="1">
      <c r="A452" s="60"/>
      <c r="B452" s="60"/>
      <c r="C452" s="60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63"/>
      <c r="U452" s="63"/>
    </row>
    <row r="453" ht="15.75" customHeight="1">
      <c r="A453" s="60"/>
      <c r="B453" s="60"/>
      <c r="C453" s="60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63"/>
      <c r="U453" s="63"/>
    </row>
    <row r="454" ht="15.75" customHeight="1">
      <c r="A454" s="60"/>
      <c r="B454" s="60"/>
      <c r="C454" s="60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63"/>
      <c r="U454" s="63"/>
    </row>
    <row r="455" ht="15.75" customHeight="1">
      <c r="A455" s="60"/>
      <c r="B455" s="60"/>
      <c r="C455" s="60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63"/>
      <c r="U455" s="63"/>
    </row>
    <row r="456" ht="15.75" customHeight="1">
      <c r="A456" s="60"/>
      <c r="B456" s="60"/>
      <c r="C456" s="60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63"/>
      <c r="U456" s="63"/>
    </row>
    <row r="457" ht="15.75" customHeight="1">
      <c r="A457" s="60"/>
      <c r="B457" s="60"/>
      <c r="C457" s="60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63"/>
      <c r="U457" s="63"/>
    </row>
    <row r="458" ht="15.75" customHeight="1">
      <c r="A458" s="60"/>
      <c r="B458" s="60"/>
      <c r="C458" s="60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63"/>
      <c r="U458" s="63"/>
    </row>
    <row r="459" ht="15.75" customHeight="1">
      <c r="A459" s="60"/>
      <c r="B459" s="60"/>
      <c r="C459" s="60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63"/>
      <c r="U459" s="63"/>
    </row>
    <row r="460" ht="15.75" customHeight="1">
      <c r="A460" s="60"/>
      <c r="B460" s="60"/>
      <c r="C460" s="60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63"/>
      <c r="U460" s="63"/>
    </row>
    <row r="461" ht="15.75" customHeight="1">
      <c r="A461" s="60"/>
      <c r="B461" s="60"/>
      <c r="C461" s="60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63"/>
      <c r="U461" s="63"/>
    </row>
    <row r="462" ht="15.75" customHeight="1">
      <c r="A462" s="60"/>
      <c r="B462" s="60"/>
      <c r="C462" s="60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63"/>
      <c r="U462" s="63"/>
    </row>
    <row r="463" ht="15.75" customHeight="1">
      <c r="A463" s="60"/>
      <c r="B463" s="60"/>
      <c r="C463" s="60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63"/>
      <c r="U463" s="63"/>
    </row>
    <row r="464" ht="15.75" customHeight="1">
      <c r="A464" s="60"/>
      <c r="B464" s="60"/>
      <c r="C464" s="60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63"/>
      <c r="U464" s="63"/>
    </row>
    <row r="465" ht="15.75" customHeight="1">
      <c r="A465" s="60"/>
      <c r="B465" s="60"/>
      <c r="C465" s="60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63"/>
      <c r="U465" s="63"/>
    </row>
    <row r="466" ht="15.75" customHeight="1">
      <c r="A466" s="60"/>
      <c r="B466" s="60"/>
      <c r="C466" s="60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63"/>
      <c r="U466" s="63"/>
    </row>
    <row r="467" ht="15.75" customHeight="1">
      <c r="A467" s="60"/>
      <c r="B467" s="60"/>
      <c r="C467" s="60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63"/>
      <c r="U467" s="63"/>
    </row>
    <row r="468" ht="15.75" customHeight="1">
      <c r="A468" s="60"/>
      <c r="B468" s="60"/>
      <c r="C468" s="60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63"/>
      <c r="U468" s="63"/>
    </row>
    <row r="469" ht="15.75" customHeight="1">
      <c r="A469" s="60"/>
      <c r="B469" s="60"/>
      <c r="C469" s="60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63"/>
      <c r="U469" s="63"/>
    </row>
    <row r="470" ht="15.75" customHeight="1">
      <c r="A470" s="60"/>
      <c r="B470" s="60"/>
      <c r="C470" s="60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63"/>
      <c r="U470" s="63"/>
    </row>
    <row r="471" ht="15.75" customHeight="1">
      <c r="A471" s="60"/>
      <c r="B471" s="60"/>
      <c r="C471" s="60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63"/>
      <c r="U471" s="63"/>
    </row>
    <row r="472" ht="15.75" customHeight="1">
      <c r="A472" s="60"/>
      <c r="B472" s="60"/>
      <c r="C472" s="60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63"/>
      <c r="U472" s="63"/>
    </row>
    <row r="473" ht="15.75" customHeight="1">
      <c r="A473" s="60"/>
      <c r="B473" s="60"/>
      <c r="C473" s="60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63"/>
      <c r="U473" s="63"/>
    </row>
    <row r="474" ht="15.75" customHeight="1">
      <c r="A474" s="60"/>
      <c r="B474" s="60"/>
      <c r="C474" s="60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63"/>
      <c r="U474" s="63"/>
    </row>
    <row r="475" ht="15.75" customHeight="1">
      <c r="A475" s="60"/>
      <c r="B475" s="60"/>
      <c r="C475" s="60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63"/>
      <c r="U475" s="63"/>
    </row>
    <row r="476" ht="15.75" customHeight="1">
      <c r="A476" s="60"/>
      <c r="B476" s="60"/>
      <c r="C476" s="60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63"/>
      <c r="U476" s="63"/>
    </row>
    <row r="477" ht="15.75" customHeight="1">
      <c r="A477" s="60"/>
      <c r="B477" s="60"/>
      <c r="C477" s="60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63"/>
      <c r="U477" s="63"/>
    </row>
    <row r="478" ht="15.75" customHeight="1">
      <c r="A478" s="60"/>
      <c r="B478" s="60"/>
      <c r="C478" s="60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63"/>
      <c r="U478" s="63"/>
    </row>
    <row r="479" ht="15.75" customHeight="1">
      <c r="A479" s="60"/>
      <c r="B479" s="60"/>
      <c r="C479" s="60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63"/>
      <c r="U479" s="63"/>
    </row>
    <row r="480" ht="15.75" customHeight="1">
      <c r="A480" s="60"/>
      <c r="B480" s="60"/>
      <c r="C480" s="60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63"/>
      <c r="U480" s="63"/>
    </row>
    <row r="481" ht="15.75" customHeight="1">
      <c r="A481" s="60"/>
      <c r="B481" s="60"/>
      <c r="C481" s="60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63"/>
      <c r="U481" s="63"/>
    </row>
    <row r="482" ht="15.75" customHeight="1">
      <c r="A482" s="60"/>
      <c r="B482" s="60"/>
      <c r="C482" s="60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63"/>
      <c r="U482" s="63"/>
    </row>
    <row r="483" ht="15.75" customHeight="1">
      <c r="A483" s="60"/>
      <c r="B483" s="60"/>
      <c r="C483" s="60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63"/>
      <c r="U483" s="63"/>
    </row>
    <row r="484" ht="15.75" customHeight="1">
      <c r="A484" s="60"/>
      <c r="B484" s="60"/>
      <c r="C484" s="60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63"/>
      <c r="U484" s="63"/>
    </row>
    <row r="485" ht="15.75" customHeight="1">
      <c r="A485" s="60"/>
      <c r="B485" s="60"/>
      <c r="C485" s="60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63"/>
      <c r="U485" s="63"/>
    </row>
    <row r="486" ht="15.75" customHeight="1">
      <c r="A486" s="60"/>
      <c r="B486" s="60"/>
      <c r="C486" s="60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63"/>
      <c r="U486" s="63"/>
    </row>
    <row r="487" ht="15.75" customHeight="1">
      <c r="A487" s="60"/>
      <c r="B487" s="60"/>
      <c r="C487" s="60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63"/>
      <c r="U487" s="63"/>
    </row>
    <row r="488" ht="15.75" customHeight="1">
      <c r="A488" s="60"/>
      <c r="B488" s="60"/>
      <c r="C488" s="60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63"/>
      <c r="U488" s="63"/>
    </row>
    <row r="489" ht="15.75" customHeight="1">
      <c r="A489" s="60"/>
      <c r="B489" s="60"/>
      <c r="C489" s="60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63"/>
      <c r="U489" s="63"/>
    </row>
    <row r="490" ht="15.75" customHeight="1">
      <c r="A490" s="60"/>
      <c r="B490" s="60"/>
      <c r="C490" s="60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63"/>
      <c r="U490" s="63"/>
    </row>
    <row r="491" ht="15.75" customHeight="1">
      <c r="A491" s="60"/>
      <c r="B491" s="60"/>
      <c r="C491" s="60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63"/>
      <c r="U491" s="63"/>
    </row>
    <row r="492" ht="15.75" customHeight="1">
      <c r="A492" s="60"/>
      <c r="B492" s="60"/>
      <c r="C492" s="60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63"/>
      <c r="U492" s="63"/>
    </row>
    <row r="493" ht="15.75" customHeight="1">
      <c r="A493" s="60"/>
      <c r="B493" s="60"/>
      <c r="C493" s="60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63"/>
      <c r="U493" s="63"/>
    </row>
    <row r="494" ht="15.75" customHeight="1">
      <c r="A494" s="60"/>
      <c r="B494" s="60"/>
      <c r="C494" s="60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63"/>
      <c r="U494" s="63"/>
    </row>
    <row r="495" ht="15.75" customHeight="1">
      <c r="A495" s="60"/>
      <c r="B495" s="60"/>
      <c r="C495" s="60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63"/>
      <c r="U495" s="63"/>
    </row>
    <row r="496" ht="15.75" customHeight="1">
      <c r="A496" s="60"/>
      <c r="B496" s="60"/>
      <c r="C496" s="60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63"/>
      <c r="U496" s="63"/>
    </row>
    <row r="497" ht="15.75" customHeight="1">
      <c r="A497" s="60"/>
      <c r="B497" s="60"/>
      <c r="C497" s="60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63"/>
      <c r="U497" s="63"/>
    </row>
    <row r="498" ht="15.75" customHeight="1">
      <c r="A498" s="60"/>
      <c r="B498" s="60"/>
      <c r="C498" s="60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63"/>
      <c r="U498" s="63"/>
    </row>
    <row r="499" ht="15.75" customHeight="1">
      <c r="A499" s="60"/>
      <c r="B499" s="60"/>
      <c r="C499" s="60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63"/>
      <c r="U499" s="63"/>
    </row>
    <row r="500" ht="15.75" customHeight="1">
      <c r="A500" s="60"/>
      <c r="B500" s="60"/>
      <c r="C500" s="60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63"/>
      <c r="U500" s="63"/>
    </row>
    <row r="501" ht="15.75" customHeight="1">
      <c r="A501" s="60"/>
      <c r="B501" s="60"/>
      <c r="C501" s="60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63"/>
      <c r="U501" s="63"/>
    </row>
    <row r="502" ht="15.75" customHeight="1">
      <c r="A502" s="60"/>
      <c r="B502" s="60"/>
      <c r="C502" s="60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63"/>
      <c r="U502" s="63"/>
    </row>
    <row r="503" ht="15.75" customHeight="1">
      <c r="A503" s="60"/>
      <c r="B503" s="60"/>
      <c r="C503" s="60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63"/>
      <c r="U503" s="63"/>
    </row>
    <row r="504" ht="15.75" customHeight="1">
      <c r="A504" s="60"/>
      <c r="B504" s="60"/>
      <c r="C504" s="60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63"/>
      <c r="U504" s="63"/>
    </row>
    <row r="505" ht="15.75" customHeight="1">
      <c r="A505" s="60"/>
      <c r="B505" s="60"/>
      <c r="C505" s="60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63"/>
      <c r="U505" s="63"/>
    </row>
    <row r="506" ht="15.75" customHeight="1">
      <c r="A506" s="60"/>
      <c r="B506" s="60"/>
      <c r="C506" s="60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63"/>
      <c r="U506" s="63"/>
    </row>
    <row r="507" ht="15.75" customHeight="1">
      <c r="A507" s="60"/>
      <c r="B507" s="60"/>
      <c r="C507" s="60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63"/>
      <c r="U507" s="63"/>
    </row>
    <row r="508" ht="15.75" customHeight="1">
      <c r="A508" s="60"/>
      <c r="B508" s="60"/>
      <c r="C508" s="60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63"/>
      <c r="U508" s="63"/>
    </row>
    <row r="509" ht="15.75" customHeight="1">
      <c r="A509" s="60"/>
      <c r="B509" s="60"/>
      <c r="C509" s="60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63"/>
      <c r="U509" s="63"/>
    </row>
    <row r="510" ht="15.75" customHeight="1">
      <c r="A510" s="60"/>
      <c r="B510" s="60"/>
      <c r="C510" s="60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63"/>
      <c r="U510" s="63"/>
    </row>
    <row r="511" ht="15.75" customHeight="1">
      <c r="A511" s="60"/>
      <c r="B511" s="60"/>
      <c r="C511" s="60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63"/>
      <c r="U511" s="63"/>
    </row>
    <row r="512" ht="15.75" customHeight="1">
      <c r="A512" s="60"/>
      <c r="B512" s="60"/>
      <c r="C512" s="60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63"/>
      <c r="U512" s="63"/>
    </row>
    <row r="513" ht="15.75" customHeight="1">
      <c r="A513" s="60"/>
      <c r="B513" s="60"/>
      <c r="C513" s="60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63"/>
      <c r="U513" s="63"/>
    </row>
    <row r="514" ht="15.75" customHeight="1">
      <c r="A514" s="60"/>
      <c r="B514" s="60"/>
      <c r="C514" s="60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63"/>
      <c r="U514" s="63"/>
    </row>
    <row r="515" ht="15.75" customHeight="1">
      <c r="A515" s="60"/>
      <c r="B515" s="60"/>
      <c r="C515" s="60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63"/>
      <c r="U515" s="63"/>
    </row>
    <row r="516" ht="15.75" customHeight="1">
      <c r="A516" s="60"/>
      <c r="B516" s="60"/>
      <c r="C516" s="60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63"/>
      <c r="U516" s="63"/>
    </row>
    <row r="517" ht="15.75" customHeight="1">
      <c r="A517" s="60"/>
      <c r="B517" s="60"/>
      <c r="C517" s="60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63"/>
      <c r="U517" s="63"/>
    </row>
    <row r="518" ht="15.75" customHeight="1">
      <c r="A518" s="60"/>
      <c r="B518" s="60"/>
      <c r="C518" s="60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63"/>
      <c r="U518" s="63"/>
    </row>
    <row r="519" ht="15.75" customHeight="1">
      <c r="A519" s="60"/>
      <c r="B519" s="60"/>
      <c r="C519" s="60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63"/>
      <c r="U519" s="63"/>
    </row>
    <row r="520" ht="15.75" customHeight="1">
      <c r="A520" s="60"/>
      <c r="B520" s="60"/>
      <c r="C520" s="60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63"/>
      <c r="U520" s="63"/>
    </row>
    <row r="521" ht="15.75" customHeight="1">
      <c r="A521" s="60"/>
      <c r="B521" s="60"/>
      <c r="C521" s="60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63"/>
      <c r="U521" s="63"/>
    </row>
    <row r="522" ht="15.75" customHeight="1">
      <c r="A522" s="60"/>
      <c r="B522" s="60"/>
      <c r="C522" s="60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63"/>
      <c r="U522" s="63"/>
    </row>
    <row r="523" ht="15.75" customHeight="1">
      <c r="A523" s="60"/>
      <c r="B523" s="60"/>
      <c r="C523" s="60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63"/>
      <c r="U523" s="63"/>
    </row>
    <row r="524" ht="15.75" customHeight="1">
      <c r="A524" s="60"/>
      <c r="B524" s="60"/>
      <c r="C524" s="60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63"/>
      <c r="U524" s="63"/>
    </row>
    <row r="525" ht="15.75" customHeight="1">
      <c r="A525" s="60"/>
      <c r="B525" s="60"/>
      <c r="C525" s="60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63"/>
      <c r="U525" s="63"/>
    </row>
    <row r="526" ht="15.75" customHeight="1">
      <c r="A526" s="60"/>
      <c r="B526" s="60"/>
      <c r="C526" s="60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63"/>
      <c r="U526" s="63"/>
    </row>
    <row r="527" ht="15.75" customHeight="1">
      <c r="A527" s="60"/>
      <c r="B527" s="60"/>
      <c r="C527" s="60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63"/>
      <c r="U527" s="63"/>
    </row>
    <row r="528" ht="15.75" customHeight="1">
      <c r="A528" s="60"/>
      <c r="B528" s="60"/>
      <c r="C528" s="60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63"/>
      <c r="U528" s="63"/>
    </row>
    <row r="529" ht="15.75" customHeight="1">
      <c r="A529" s="60"/>
      <c r="B529" s="60"/>
      <c r="C529" s="60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63"/>
      <c r="U529" s="63"/>
    </row>
    <row r="530" ht="15.75" customHeight="1">
      <c r="A530" s="60"/>
      <c r="B530" s="60"/>
      <c r="C530" s="60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63"/>
      <c r="U530" s="63"/>
    </row>
    <row r="531" ht="15.75" customHeight="1">
      <c r="A531" s="60"/>
      <c r="B531" s="60"/>
      <c r="C531" s="60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63"/>
      <c r="U531" s="63"/>
    </row>
    <row r="532" ht="15.75" customHeight="1">
      <c r="A532" s="60"/>
      <c r="B532" s="60"/>
      <c r="C532" s="60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63"/>
      <c r="U532" s="63"/>
    </row>
    <row r="533" ht="15.75" customHeight="1">
      <c r="A533" s="60"/>
      <c r="B533" s="60"/>
      <c r="C533" s="60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63"/>
      <c r="U533" s="63"/>
    </row>
    <row r="534" ht="15.75" customHeight="1">
      <c r="A534" s="60"/>
      <c r="B534" s="60"/>
      <c r="C534" s="60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63"/>
      <c r="U534" s="63"/>
    </row>
    <row r="535" ht="15.75" customHeight="1">
      <c r="A535" s="60"/>
      <c r="B535" s="60"/>
      <c r="C535" s="60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63"/>
      <c r="U535" s="63"/>
    </row>
    <row r="536" ht="15.75" customHeight="1">
      <c r="A536" s="60"/>
      <c r="B536" s="60"/>
      <c r="C536" s="60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63"/>
      <c r="U536" s="63"/>
    </row>
    <row r="537" ht="15.75" customHeight="1">
      <c r="A537" s="60"/>
      <c r="B537" s="60"/>
      <c r="C537" s="60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63"/>
      <c r="U537" s="63"/>
    </row>
    <row r="538" ht="15.75" customHeight="1">
      <c r="A538" s="60"/>
      <c r="B538" s="60"/>
      <c r="C538" s="60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63"/>
      <c r="U538" s="63"/>
    </row>
    <row r="539" ht="15.75" customHeight="1">
      <c r="A539" s="60"/>
      <c r="B539" s="60"/>
      <c r="C539" s="60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63"/>
      <c r="U539" s="63"/>
    </row>
    <row r="540" ht="15.75" customHeight="1">
      <c r="A540" s="60"/>
      <c r="B540" s="60"/>
      <c r="C540" s="60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63"/>
      <c r="U540" s="63"/>
    </row>
    <row r="541" ht="15.75" customHeight="1">
      <c r="A541" s="60"/>
      <c r="B541" s="60"/>
      <c r="C541" s="60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63"/>
      <c r="U541" s="63"/>
    </row>
    <row r="542" ht="15.75" customHeight="1">
      <c r="A542" s="60"/>
      <c r="B542" s="60"/>
      <c r="C542" s="60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63"/>
      <c r="U542" s="63"/>
    </row>
    <row r="543" ht="15.75" customHeight="1">
      <c r="A543" s="60"/>
      <c r="B543" s="60"/>
      <c r="C543" s="60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63"/>
      <c r="U543" s="63"/>
    </row>
    <row r="544" ht="15.75" customHeight="1">
      <c r="A544" s="60"/>
      <c r="B544" s="60"/>
      <c r="C544" s="60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63"/>
      <c r="U544" s="63"/>
    </row>
    <row r="545" ht="15.75" customHeight="1">
      <c r="A545" s="60"/>
      <c r="B545" s="60"/>
      <c r="C545" s="60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63"/>
      <c r="U545" s="63"/>
    </row>
    <row r="546" ht="15.75" customHeight="1">
      <c r="A546" s="60"/>
      <c r="B546" s="60"/>
      <c r="C546" s="60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63"/>
      <c r="U546" s="63"/>
    </row>
    <row r="547" ht="15.75" customHeight="1">
      <c r="A547" s="60"/>
      <c r="B547" s="60"/>
      <c r="C547" s="60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63"/>
      <c r="U547" s="63"/>
    </row>
    <row r="548" ht="15.75" customHeight="1">
      <c r="A548" s="60"/>
      <c r="B548" s="60"/>
      <c r="C548" s="60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63"/>
      <c r="U548" s="63"/>
    </row>
    <row r="549" ht="15.75" customHeight="1">
      <c r="A549" s="60"/>
      <c r="B549" s="60"/>
      <c r="C549" s="60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63"/>
      <c r="U549" s="63"/>
    </row>
    <row r="550" ht="15.75" customHeight="1">
      <c r="A550" s="60"/>
      <c r="B550" s="60"/>
      <c r="C550" s="60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63"/>
      <c r="U550" s="63"/>
    </row>
    <row r="551" ht="15.75" customHeight="1">
      <c r="A551" s="60"/>
      <c r="B551" s="60"/>
      <c r="C551" s="60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63"/>
      <c r="U551" s="63"/>
    </row>
    <row r="552" ht="15.75" customHeight="1">
      <c r="A552" s="60"/>
      <c r="B552" s="60"/>
      <c r="C552" s="60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63"/>
      <c r="U552" s="63"/>
    </row>
    <row r="553" ht="15.75" customHeight="1">
      <c r="A553" s="60"/>
      <c r="B553" s="60"/>
      <c r="C553" s="60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63"/>
      <c r="U553" s="63"/>
    </row>
    <row r="554" ht="15.75" customHeight="1">
      <c r="A554" s="60"/>
      <c r="B554" s="60"/>
      <c r="C554" s="60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63"/>
      <c r="U554" s="63"/>
    </row>
    <row r="555" ht="15.75" customHeight="1">
      <c r="A555" s="60"/>
      <c r="B555" s="60"/>
      <c r="C555" s="60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63"/>
      <c r="U555" s="63"/>
    </row>
    <row r="556" ht="15.75" customHeight="1">
      <c r="A556" s="60"/>
      <c r="B556" s="60"/>
      <c r="C556" s="60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63"/>
      <c r="U556" s="63"/>
    </row>
    <row r="557" ht="15.75" customHeight="1">
      <c r="A557" s="60"/>
      <c r="B557" s="60"/>
      <c r="C557" s="60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63"/>
      <c r="U557" s="63"/>
    </row>
    <row r="558" ht="15.75" customHeight="1">
      <c r="A558" s="60"/>
      <c r="B558" s="60"/>
      <c r="C558" s="60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63"/>
      <c r="U558" s="63"/>
    </row>
    <row r="559" ht="15.75" customHeight="1">
      <c r="A559" s="60"/>
      <c r="B559" s="60"/>
      <c r="C559" s="60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63"/>
      <c r="U559" s="63"/>
    </row>
    <row r="560" ht="15.75" customHeight="1">
      <c r="A560" s="60"/>
      <c r="B560" s="60"/>
      <c r="C560" s="60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63"/>
      <c r="U560" s="63"/>
    </row>
    <row r="561" ht="15.75" customHeight="1">
      <c r="A561" s="60"/>
      <c r="B561" s="60"/>
      <c r="C561" s="60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63"/>
      <c r="U561" s="63"/>
    </row>
    <row r="562" ht="15.75" customHeight="1">
      <c r="A562" s="60"/>
      <c r="B562" s="60"/>
      <c r="C562" s="60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63"/>
      <c r="U562" s="63"/>
    </row>
    <row r="563" ht="15.75" customHeight="1">
      <c r="A563" s="60"/>
      <c r="B563" s="60"/>
      <c r="C563" s="60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63"/>
      <c r="U563" s="63"/>
    </row>
    <row r="564" ht="15.75" customHeight="1">
      <c r="A564" s="60"/>
      <c r="B564" s="60"/>
      <c r="C564" s="60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63"/>
      <c r="U564" s="63"/>
    </row>
    <row r="565" ht="15.75" customHeight="1">
      <c r="A565" s="60"/>
      <c r="B565" s="60"/>
      <c r="C565" s="60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63"/>
      <c r="U565" s="63"/>
    </row>
    <row r="566" ht="15.75" customHeight="1">
      <c r="A566" s="60"/>
      <c r="B566" s="60"/>
      <c r="C566" s="60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63"/>
      <c r="U566" s="63"/>
    </row>
    <row r="567" ht="15.75" customHeight="1">
      <c r="A567" s="60"/>
      <c r="B567" s="60"/>
      <c r="C567" s="60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63"/>
      <c r="U567" s="63"/>
    </row>
    <row r="568" ht="15.75" customHeight="1">
      <c r="A568" s="60"/>
      <c r="B568" s="60"/>
      <c r="C568" s="60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63"/>
      <c r="U568" s="63"/>
    </row>
    <row r="569" ht="15.75" customHeight="1">
      <c r="A569" s="60"/>
      <c r="B569" s="60"/>
      <c r="C569" s="60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63"/>
      <c r="U569" s="63"/>
    </row>
    <row r="570" ht="15.75" customHeight="1">
      <c r="A570" s="60"/>
      <c r="B570" s="60"/>
      <c r="C570" s="60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63"/>
      <c r="U570" s="63"/>
    </row>
    <row r="571" ht="15.75" customHeight="1">
      <c r="A571" s="60"/>
      <c r="B571" s="60"/>
      <c r="C571" s="60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63"/>
      <c r="U571" s="63"/>
    </row>
    <row r="572" ht="15.75" customHeight="1">
      <c r="A572" s="60"/>
      <c r="B572" s="60"/>
      <c r="C572" s="60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63"/>
      <c r="U572" s="63"/>
    </row>
    <row r="573" ht="15.75" customHeight="1">
      <c r="A573" s="60"/>
      <c r="B573" s="60"/>
      <c r="C573" s="60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63"/>
      <c r="U573" s="63"/>
    </row>
    <row r="574" ht="15.75" customHeight="1">
      <c r="A574" s="60"/>
      <c r="B574" s="60"/>
      <c r="C574" s="60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63"/>
      <c r="U574" s="63"/>
    </row>
    <row r="575" ht="15.75" customHeight="1">
      <c r="A575" s="60"/>
      <c r="B575" s="60"/>
      <c r="C575" s="60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63"/>
      <c r="U575" s="63"/>
    </row>
    <row r="576" ht="15.75" customHeight="1">
      <c r="A576" s="60"/>
      <c r="B576" s="60"/>
      <c r="C576" s="60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63"/>
      <c r="U576" s="63"/>
    </row>
    <row r="577" ht="15.75" customHeight="1">
      <c r="A577" s="60"/>
      <c r="B577" s="60"/>
      <c r="C577" s="60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63"/>
      <c r="U577" s="63"/>
    </row>
    <row r="578" ht="15.75" customHeight="1">
      <c r="A578" s="60"/>
      <c r="B578" s="60"/>
      <c r="C578" s="60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63"/>
      <c r="U578" s="63"/>
    </row>
    <row r="579" ht="15.75" customHeight="1">
      <c r="A579" s="60"/>
      <c r="B579" s="60"/>
      <c r="C579" s="60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63"/>
      <c r="U579" s="63"/>
    </row>
    <row r="580" ht="15.75" customHeight="1">
      <c r="A580" s="60"/>
      <c r="B580" s="60"/>
      <c r="C580" s="60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63"/>
      <c r="U580" s="63"/>
    </row>
    <row r="581" ht="15.75" customHeight="1">
      <c r="A581" s="60"/>
      <c r="B581" s="60"/>
      <c r="C581" s="60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63"/>
      <c r="U581" s="63"/>
    </row>
    <row r="582" ht="15.75" customHeight="1">
      <c r="A582" s="60"/>
      <c r="B582" s="60"/>
      <c r="C582" s="60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63"/>
      <c r="U582" s="63"/>
    </row>
    <row r="583" ht="15.75" customHeight="1">
      <c r="A583" s="60"/>
      <c r="B583" s="60"/>
      <c r="C583" s="60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63"/>
      <c r="U583" s="63"/>
    </row>
    <row r="584" ht="15.75" customHeight="1">
      <c r="A584" s="60"/>
      <c r="B584" s="60"/>
      <c r="C584" s="60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63"/>
      <c r="U584" s="63"/>
    </row>
    <row r="585" ht="15.75" customHeight="1">
      <c r="A585" s="60"/>
      <c r="B585" s="60"/>
      <c r="C585" s="60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63"/>
      <c r="U585" s="63"/>
    </row>
    <row r="586" ht="15.75" customHeight="1">
      <c r="A586" s="60"/>
      <c r="B586" s="60"/>
      <c r="C586" s="60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63"/>
      <c r="U586" s="63"/>
    </row>
    <row r="587" ht="15.75" customHeight="1">
      <c r="A587" s="60"/>
      <c r="B587" s="60"/>
      <c r="C587" s="60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63"/>
      <c r="U587" s="63"/>
    </row>
    <row r="588" ht="15.75" customHeight="1">
      <c r="A588" s="60"/>
      <c r="B588" s="60"/>
      <c r="C588" s="60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63"/>
      <c r="U588" s="63"/>
    </row>
    <row r="589" ht="15.75" customHeight="1">
      <c r="A589" s="60"/>
      <c r="B589" s="60"/>
      <c r="C589" s="60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63"/>
      <c r="U589" s="63"/>
    </row>
    <row r="590" ht="15.75" customHeight="1">
      <c r="A590" s="60"/>
      <c r="B590" s="60"/>
      <c r="C590" s="60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63"/>
      <c r="U590" s="63"/>
    </row>
    <row r="591" ht="15.75" customHeight="1">
      <c r="A591" s="60"/>
      <c r="B591" s="60"/>
      <c r="C591" s="60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63"/>
      <c r="U591" s="63"/>
    </row>
    <row r="592" ht="15.75" customHeight="1">
      <c r="A592" s="60"/>
      <c r="B592" s="60"/>
      <c r="C592" s="60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63"/>
      <c r="U592" s="63"/>
    </row>
    <row r="593" ht="15.75" customHeight="1">
      <c r="A593" s="60"/>
      <c r="B593" s="60"/>
      <c r="C593" s="60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63"/>
      <c r="U593" s="63"/>
    </row>
    <row r="594" ht="15.75" customHeight="1">
      <c r="A594" s="60"/>
      <c r="B594" s="60"/>
      <c r="C594" s="60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63"/>
      <c r="U594" s="63"/>
    </row>
    <row r="595" ht="15.75" customHeight="1">
      <c r="A595" s="60"/>
      <c r="B595" s="60"/>
      <c r="C595" s="60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63"/>
      <c r="U595" s="63"/>
    </row>
    <row r="596" ht="15.75" customHeight="1">
      <c r="A596" s="60"/>
      <c r="B596" s="60"/>
      <c r="C596" s="60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63"/>
      <c r="U596" s="63"/>
    </row>
    <row r="597" ht="15.75" customHeight="1">
      <c r="A597" s="60"/>
      <c r="B597" s="60"/>
      <c r="C597" s="60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63"/>
      <c r="U597" s="63"/>
    </row>
    <row r="598" ht="15.75" customHeight="1">
      <c r="A598" s="60"/>
      <c r="B598" s="60"/>
      <c r="C598" s="60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63"/>
      <c r="U598" s="63"/>
    </row>
    <row r="599" ht="15.75" customHeight="1">
      <c r="A599" s="60"/>
      <c r="B599" s="60"/>
      <c r="C599" s="60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63"/>
      <c r="U599" s="63"/>
    </row>
    <row r="600" ht="15.75" customHeight="1">
      <c r="A600" s="60"/>
      <c r="B600" s="60"/>
      <c r="C600" s="60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63"/>
      <c r="U600" s="63"/>
    </row>
    <row r="601" ht="15.75" customHeight="1">
      <c r="A601" s="60"/>
      <c r="B601" s="60"/>
      <c r="C601" s="60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63"/>
      <c r="U601" s="63"/>
    </row>
    <row r="602" ht="15.75" customHeight="1">
      <c r="A602" s="60"/>
      <c r="B602" s="60"/>
      <c r="C602" s="60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63"/>
      <c r="U602" s="63"/>
    </row>
    <row r="603" ht="15.75" customHeight="1">
      <c r="A603" s="60"/>
      <c r="B603" s="60"/>
      <c r="C603" s="60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63"/>
      <c r="U603" s="63"/>
    </row>
    <row r="604" ht="15.75" customHeight="1">
      <c r="A604" s="60"/>
      <c r="B604" s="60"/>
      <c r="C604" s="60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63"/>
      <c r="U604" s="63"/>
    </row>
    <row r="605" ht="15.75" customHeight="1">
      <c r="A605" s="60"/>
      <c r="B605" s="60"/>
      <c r="C605" s="60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63"/>
      <c r="U605" s="63"/>
    </row>
    <row r="606" ht="15.75" customHeight="1">
      <c r="A606" s="60"/>
      <c r="B606" s="60"/>
      <c r="C606" s="60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63"/>
      <c r="U606" s="63"/>
    </row>
    <row r="607" ht="15.75" customHeight="1">
      <c r="A607" s="60"/>
      <c r="B607" s="60"/>
      <c r="C607" s="60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63"/>
      <c r="U607" s="63"/>
    </row>
    <row r="608" ht="15.75" customHeight="1">
      <c r="A608" s="60"/>
      <c r="B608" s="60"/>
      <c r="C608" s="60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63"/>
      <c r="U608" s="63"/>
    </row>
    <row r="609" ht="15.75" customHeight="1">
      <c r="A609" s="60"/>
      <c r="B609" s="60"/>
      <c r="C609" s="60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63"/>
      <c r="U609" s="63"/>
    </row>
    <row r="610" ht="15.75" customHeight="1">
      <c r="A610" s="60"/>
      <c r="B610" s="60"/>
      <c r="C610" s="60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63"/>
      <c r="U610" s="63"/>
    </row>
    <row r="611" ht="15.75" customHeight="1">
      <c r="A611" s="60"/>
      <c r="B611" s="60"/>
      <c r="C611" s="60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63"/>
      <c r="U611" s="63"/>
    </row>
    <row r="612" ht="15.75" customHeight="1">
      <c r="A612" s="60"/>
      <c r="B612" s="60"/>
      <c r="C612" s="60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63"/>
      <c r="U612" s="63"/>
    </row>
    <row r="613" ht="15.75" customHeight="1">
      <c r="A613" s="60"/>
      <c r="B613" s="60"/>
      <c r="C613" s="60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63"/>
      <c r="U613" s="63"/>
    </row>
    <row r="614" ht="15.75" customHeight="1">
      <c r="A614" s="60"/>
      <c r="B614" s="60"/>
      <c r="C614" s="60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63"/>
      <c r="U614" s="63"/>
    </row>
    <row r="615" ht="15.75" customHeight="1">
      <c r="A615" s="60"/>
      <c r="B615" s="60"/>
      <c r="C615" s="60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63"/>
      <c r="U615" s="63"/>
    </row>
    <row r="616" ht="15.75" customHeight="1">
      <c r="A616" s="60"/>
      <c r="B616" s="60"/>
      <c r="C616" s="60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63"/>
      <c r="U616" s="63"/>
    </row>
    <row r="617" ht="15.75" customHeight="1">
      <c r="A617" s="60"/>
      <c r="B617" s="60"/>
      <c r="C617" s="60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63"/>
      <c r="U617" s="63"/>
    </row>
    <row r="618" ht="15.75" customHeight="1">
      <c r="A618" s="60"/>
      <c r="B618" s="60"/>
      <c r="C618" s="60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63"/>
      <c r="U618" s="63"/>
    </row>
    <row r="619" ht="15.75" customHeight="1">
      <c r="A619" s="60"/>
      <c r="B619" s="60"/>
      <c r="C619" s="60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63"/>
      <c r="U619" s="63"/>
    </row>
    <row r="620" ht="15.75" customHeight="1">
      <c r="A620" s="60"/>
      <c r="B620" s="60"/>
      <c r="C620" s="60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63"/>
      <c r="U620" s="63"/>
    </row>
    <row r="621" ht="15.75" customHeight="1">
      <c r="A621" s="60"/>
      <c r="B621" s="60"/>
      <c r="C621" s="60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63"/>
      <c r="U621" s="63"/>
    </row>
    <row r="622" ht="15.75" customHeight="1">
      <c r="A622" s="60"/>
      <c r="B622" s="60"/>
      <c r="C622" s="60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63"/>
      <c r="U622" s="63"/>
    </row>
    <row r="623" ht="15.75" customHeight="1">
      <c r="A623" s="60"/>
      <c r="B623" s="60"/>
      <c r="C623" s="60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63"/>
      <c r="U623" s="63"/>
    </row>
    <row r="624" ht="15.75" customHeight="1">
      <c r="A624" s="60"/>
      <c r="B624" s="60"/>
      <c r="C624" s="60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63"/>
      <c r="U624" s="63"/>
    </row>
    <row r="625" ht="15.75" customHeight="1">
      <c r="A625" s="60"/>
      <c r="B625" s="60"/>
      <c r="C625" s="60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63"/>
      <c r="U625" s="63"/>
    </row>
    <row r="626" ht="15.75" customHeight="1">
      <c r="A626" s="60"/>
      <c r="B626" s="60"/>
      <c r="C626" s="60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63"/>
      <c r="U626" s="63"/>
    </row>
    <row r="627" ht="15.75" customHeight="1">
      <c r="A627" s="60"/>
      <c r="B627" s="60"/>
      <c r="C627" s="60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63"/>
      <c r="U627" s="63"/>
    </row>
    <row r="628" ht="15.75" customHeight="1">
      <c r="A628" s="60"/>
      <c r="B628" s="60"/>
      <c r="C628" s="60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63"/>
      <c r="U628" s="63"/>
    </row>
    <row r="629" ht="15.75" customHeight="1">
      <c r="A629" s="60"/>
      <c r="B629" s="60"/>
      <c r="C629" s="60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63"/>
      <c r="U629" s="63"/>
    </row>
    <row r="630" ht="15.75" customHeight="1">
      <c r="A630" s="60"/>
      <c r="B630" s="60"/>
      <c r="C630" s="60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63"/>
      <c r="U630" s="63"/>
    </row>
    <row r="631" ht="15.75" customHeight="1">
      <c r="A631" s="60"/>
      <c r="B631" s="60"/>
      <c r="C631" s="60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63"/>
      <c r="U631" s="63"/>
    </row>
    <row r="632" ht="15.75" customHeight="1">
      <c r="A632" s="60"/>
      <c r="B632" s="60"/>
      <c r="C632" s="60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63"/>
      <c r="U632" s="63"/>
    </row>
    <row r="633" ht="15.75" customHeight="1">
      <c r="A633" s="60"/>
      <c r="B633" s="60"/>
      <c r="C633" s="60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63"/>
      <c r="U633" s="63"/>
    </row>
    <row r="634" ht="15.75" customHeight="1">
      <c r="A634" s="60"/>
      <c r="B634" s="60"/>
      <c r="C634" s="60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63"/>
      <c r="U634" s="63"/>
    </row>
    <row r="635" ht="15.75" customHeight="1">
      <c r="A635" s="60"/>
      <c r="B635" s="60"/>
      <c r="C635" s="60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63"/>
      <c r="U635" s="63"/>
    </row>
    <row r="636" ht="15.75" customHeight="1">
      <c r="A636" s="60"/>
      <c r="B636" s="60"/>
      <c r="C636" s="60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63"/>
      <c r="U636" s="63"/>
    </row>
    <row r="637" ht="15.75" customHeight="1">
      <c r="A637" s="60"/>
      <c r="B637" s="60"/>
      <c r="C637" s="60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63"/>
      <c r="U637" s="63"/>
    </row>
    <row r="638" ht="15.75" customHeight="1">
      <c r="A638" s="60"/>
      <c r="B638" s="60"/>
      <c r="C638" s="60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63"/>
      <c r="U638" s="63"/>
    </row>
    <row r="639" ht="15.75" customHeight="1">
      <c r="A639" s="60"/>
      <c r="B639" s="60"/>
      <c r="C639" s="60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63"/>
      <c r="U639" s="63"/>
    </row>
    <row r="640" ht="15.75" customHeight="1">
      <c r="A640" s="60"/>
      <c r="B640" s="60"/>
      <c r="C640" s="60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63"/>
      <c r="U640" s="63"/>
    </row>
    <row r="641" ht="15.75" customHeight="1">
      <c r="A641" s="60"/>
      <c r="B641" s="60"/>
      <c r="C641" s="60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63"/>
      <c r="U641" s="63"/>
    </row>
    <row r="642" ht="15.75" customHeight="1">
      <c r="A642" s="60"/>
      <c r="B642" s="60"/>
      <c r="C642" s="60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63"/>
      <c r="U642" s="63"/>
    </row>
    <row r="643" ht="15.75" customHeight="1">
      <c r="A643" s="60"/>
      <c r="B643" s="60"/>
      <c r="C643" s="60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63"/>
      <c r="U643" s="63"/>
    </row>
    <row r="644" ht="15.75" customHeight="1">
      <c r="A644" s="60"/>
      <c r="B644" s="60"/>
      <c r="C644" s="60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63"/>
      <c r="U644" s="63"/>
    </row>
    <row r="645" ht="15.75" customHeight="1">
      <c r="A645" s="60"/>
      <c r="B645" s="60"/>
      <c r="C645" s="60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63"/>
      <c r="U645" s="63"/>
    </row>
    <row r="646" ht="15.75" customHeight="1">
      <c r="A646" s="60"/>
      <c r="B646" s="60"/>
      <c r="C646" s="60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63"/>
      <c r="U646" s="63"/>
    </row>
    <row r="647" ht="15.75" customHeight="1">
      <c r="A647" s="60"/>
      <c r="B647" s="60"/>
      <c r="C647" s="60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63"/>
      <c r="U647" s="63"/>
    </row>
    <row r="648" ht="15.75" customHeight="1">
      <c r="A648" s="60"/>
      <c r="B648" s="60"/>
      <c r="C648" s="60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63"/>
      <c r="U648" s="63"/>
    </row>
    <row r="649" ht="15.75" customHeight="1">
      <c r="A649" s="60"/>
      <c r="B649" s="60"/>
      <c r="C649" s="60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63"/>
      <c r="U649" s="63"/>
    </row>
    <row r="650" ht="15.75" customHeight="1">
      <c r="A650" s="60"/>
      <c r="B650" s="60"/>
      <c r="C650" s="60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63"/>
      <c r="U650" s="63"/>
    </row>
    <row r="651" ht="15.75" customHeight="1">
      <c r="A651" s="60"/>
      <c r="B651" s="60"/>
      <c r="C651" s="60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63"/>
      <c r="U651" s="63"/>
    </row>
    <row r="652" ht="15.75" customHeight="1">
      <c r="A652" s="60"/>
      <c r="B652" s="60"/>
      <c r="C652" s="60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63"/>
      <c r="U652" s="63"/>
    </row>
    <row r="653" ht="15.75" customHeight="1">
      <c r="A653" s="60"/>
      <c r="B653" s="60"/>
      <c r="C653" s="60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63"/>
      <c r="U653" s="63"/>
    </row>
    <row r="654" ht="15.75" customHeight="1">
      <c r="A654" s="60"/>
      <c r="B654" s="60"/>
      <c r="C654" s="60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63"/>
      <c r="U654" s="63"/>
    </row>
    <row r="655" ht="15.75" customHeight="1">
      <c r="A655" s="60"/>
      <c r="B655" s="60"/>
      <c r="C655" s="60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63"/>
      <c r="U655" s="63"/>
    </row>
    <row r="656" ht="15.75" customHeight="1">
      <c r="A656" s="60"/>
      <c r="B656" s="60"/>
      <c r="C656" s="60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63"/>
      <c r="U656" s="63"/>
    </row>
    <row r="657" ht="15.75" customHeight="1">
      <c r="A657" s="60"/>
      <c r="B657" s="60"/>
      <c r="C657" s="60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63"/>
      <c r="U657" s="63"/>
    </row>
    <row r="658" ht="15.75" customHeight="1">
      <c r="A658" s="60"/>
      <c r="B658" s="60"/>
      <c r="C658" s="60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63"/>
      <c r="U658" s="63"/>
    </row>
    <row r="659" ht="15.75" customHeight="1">
      <c r="A659" s="60"/>
      <c r="B659" s="60"/>
      <c r="C659" s="60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63"/>
      <c r="U659" s="63"/>
    </row>
    <row r="660" ht="15.75" customHeight="1">
      <c r="A660" s="60"/>
      <c r="B660" s="60"/>
      <c r="C660" s="60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63"/>
      <c r="U660" s="63"/>
    </row>
    <row r="661" ht="15.75" customHeight="1">
      <c r="A661" s="60"/>
      <c r="B661" s="60"/>
      <c r="C661" s="60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63"/>
      <c r="U661" s="63"/>
    </row>
    <row r="662" ht="15.75" customHeight="1">
      <c r="A662" s="60"/>
      <c r="B662" s="60"/>
      <c r="C662" s="60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63"/>
      <c r="U662" s="63"/>
    </row>
    <row r="663" ht="15.75" customHeight="1">
      <c r="A663" s="60"/>
      <c r="B663" s="60"/>
      <c r="C663" s="60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63"/>
      <c r="U663" s="63"/>
    </row>
    <row r="664" ht="15.75" customHeight="1">
      <c r="A664" s="60"/>
      <c r="B664" s="60"/>
      <c r="C664" s="60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63"/>
      <c r="U664" s="63"/>
    </row>
    <row r="665" ht="15.75" customHeight="1">
      <c r="A665" s="60"/>
      <c r="B665" s="60"/>
      <c r="C665" s="60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63"/>
      <c r="U665" s="63"/>
    </row>
    <row r="666" ht="15.75" customHeight="1">
      <c r="A666" s="60"/>
      <c r="B666" s="60"/>
      <c r="C666" s="60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63"/>
      <c r="U666" s="63"/>
    </row>
    <row r="667" ht="15.75" customHeight="1">
      <c r="A667" s="60"/>
      <c r="B667" s="60"/>
      <c r="C667" s="60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63"/>
      <c r="U667" s="63"/>
    </row>
    <row r="668" ht="15.75" customHeight="1">
      <c r="A668" s="60"/>
      <c r="B668" s="60"/>
      <c r="C668" s="60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63"/>
      <c r="U668" s="63"/>
    </row>
    <row r="669" ht="15.75" customHeight="1">
      <c r="A669" s="60"/>
      <c r="B669" s="60"/>
      <c r="C669" s="60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63"/>
      <c r="U669" s="63"/>
    </row>
    <row r="670" ht="15.75" customHeight="1">
      <c r="A670" s="60"/>
      <c r="B670" s="60"/>
      <c r="C670" s="60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63"/>
      <c r="U670" s="63"/>
    </row>
    <row r="671" ht="15.75" customHeight="1">
      <c r="A671" s="60"/>
      <c r="B671" s="60"/>
      <c r="C671" s="60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63"/>
      <c r="U671" s="63"/>
    </row>
    <row r="672" ht="15.75" customHeight="1">
      <c r="A672" s="60"/>
      <c r="B672" s="60"/>
      <c r="C672" s="60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63"/>
      <c r="U672" s="63"/>
    </row>
    <row r="673" ht="15.75" customHeight="1">
      <c r="A673" s="60"/>
      <c r="B673" s="60"/>
      <c r="C673" s="60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63"/>
      <c r="U673" s="63"/>
    </row>
    <row r="674" ht="15.75" customHeight="1">
      <c r="A674" s="60"/>
      <c r="B674" s="60"/>
      <c r="C674" s="60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63"/>
      <c r="U674" s="63"/>
    </row>
    <row r="675" ht="15.75" customHeight="1">
      <c r="A675" s="60"/>
      <c r="B675" s="60"/>
      <c r="C675" s="60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63"/>
      <c r="U675" s="63"/>
    </row>
    <row r="676" ht="15.75" customHeight="1">
      <c r="A676" s="60"/>
      <c r="B676" s="60"/>
      <c r="C676" s="60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63"/>
      <c r="U676" s="63"/>
    </row>
    <row r="677" ht="15.75" customHeight="1">
      <c r="A677" s="60"/>
      <c r="B677" s="60"/>
      <c r="C677" s="60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63"/>
      <c r="U677" s="63"/>
    </row>
    <row r="678" ht="15.75" customHeight="1">
      <c r="A678" s="60"/>
      <c r="B678" s="60"/>
      <c r="C678" s="60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63"/>
      <c r="U678" s="63"/>
    </row>
    <row r="679" ht="15.75" customHeight="1">
      <c r="A679" s="60"/>
      <c r="B679" s="60"/>
      <c r="C679" s="60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63"/>
      <c r="U679" s="63"/>
    </row>
    <row r="680" ht="15.75" customHeight="1">
      <c r="A680" s="60"/>
      <c r="B680" s="60"/>
      <c r="C680" s="60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63"/>
      <c r="U680" s="63"/>
    </row>
    <row r="681" ht="15.75" customHeight="1">
      <c r="A681" s="60"/>
      <c r="B681" s="60"/>
      <c r="C681" s="60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63"/>
      <c r="U681" s="63"/>
    </row>
    <row r="682" ht="15.75" customHeight="1">
      <c r="A682" s="60"/>
      <c r="B682" s="60"/>
      <c r="C682" s="60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63"/>
      <c r="U682" s="63"/>
    </row>
    <row r="683" ht="15.75" customHeight="1">
      <c r="A683" s="60"/>
      <c r="B683" s="60"/>
      <c r="C683" s="60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63"/>
      <c r="U683" s="63"/>
    </row>
    <row r="684" ht="15.75" customHeight="1">
      <c r="A684" s="60"/>
      <c r="B684" s="60"/>
      <c r="C684" s="60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63"/>
      <c r="U684" s="63"/>
    </row>
    <row r="685" ht="15.75" customHeight="1">
      <c r="A685" s="60"/>
      <c r="B685" s="60"/>
      <c r="C685" s="60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63"/>
      <c r="U685" s="63"/>
    </row>
    <row r="686" ht="15.75" customHeight="1">
      <c r="A686" s="60"/>
      <c r="B686" s="60"/>
      <c r="C686" s="60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63"/>
      <c r="U686" s="63"/>
    </row>
    <row r="687" ht="15.75" customHeight="1">
      <c r="A687" s="60"/>
      <c r="B687" s="60"/>
      <c r="C687" s="60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63"/>
      <c r="U687" s="63"/>
    </row>
    <row r="688" ht="15.75" customHeight="1">
      <c r="A688" s="60"/>
      <c r="B688" s="60"/>
      <c r="C688" s="60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63"/>
      <c r="U688" s="63"/>
    </row>
    <row r="689" ht="15.75" customHeight="1">
      <c r="A689" s="60"/>
      <c r="B689" s="60"/>
      <c r="C689" s="60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63"/>
      <c r="U689" s="63"/>
    </row>
    <row r="690" ht="15.75" customHeight="1">
      <c r="A690" s="60"/>
      <c r="B690" s="60"/>
      <c r="C690" s="60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63"/>
      <c r="U690" s="63"/>
    </row>
    <row r="691" ht="15.75" customHeight="1">
      <c r="A691" s="60"/>
      <c r="B691" s="60"/>
      <c r="C691" s="60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63"/>
      <c r="U691" s="63"/>
    </row>
    <row r="692" ht="15.75" customHeight="1">
      <c r="A692" s="60"/>
      <c r="B692" s="60"/>
      <c r="C692" s="60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63"/>
      <c r="U692" s="63"/>
    </row>
    <row r="693" ht="15.75" customHeight="1">
      <c r="A693" s="60"/>
      <c r="B693" s="60"/>
      <c r="C693" s="60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63"/>
      <c r="U693" s="63"/>
    </row>
    <row r="694" ht="15.75" customHeight="1">
      <c r="A694" s="60"/>
      <c r="B694" s="60"/>
      <c r="C694" s="60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63"/>
      <c r="U694" s="63"/>
    </row>
    <row r="695" ht="15.75" customHeight="1">
      <c r="A695" s="60"/>
      <c r="B695" s="60"/>
      <c r="C695" s="60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63"/>
      <c r="U695" s="63"/>
    </row>
    <row r="696" ht="15.75" customHeight="1">
      <c r="A696" s="60"/>
      <c r="B696" s="60"/>
      <c r="C696" s="60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63"/>
      <c r="U696" s="63"/>
    </row>
    <row r="697" ht="15.75" customHeight="1">
      <c r="A697" s="60"/>
      <c r="B697" s="60"/>
      <c r="C697" s="60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63"/>
      <c r="U697" s="63"/>
    </row>
    <row r="698" ht="15.75" customHeight="1">
      <c r="A698" s="60"/>
      <c r="B698" s="60"/>
      <c r="C698" s="60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63"/>
      <c r="U698" s="63"/>
    </row>
    <row r="699" ht="15.75" customHeight="1">
      <c r="A699" s="60"/>
      <c r="B699" s="60"/>
      <c r="C699" s="60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63"/>
      <c r="U699" s="63"/>
    </row>
    <row r="700" ht="15.75" customHeight="1">
      <c r="A700" s="60"/>
      <c r="B700" s="60"/>
      <c r="C700" s="60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63"/>
      <c r="U700" s="63"/>
    </row>
    <row r="701" ht="15.75" customHeight="1">
      <c r="A701" s="60"/>
      <c r="B701" s="60"/>
      <c r="C701" s="60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63"/>
      <c r="U701" s="63"/>
    </row>
    <row r="702" ht="15.75" customHeight="1">
      <c r="A702" s="60"/>
      <c r="B702" s="60"/>
      <c r="C702" s="60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63"/>
      <c r="U702" s="63"/>
    </row>
    <row r="703" ht="15.75" customHeight="1">
      <c r="A703" s="60"/>
      <c r="B703" s="60"/>
      <c r="C703" s="60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63"/>
      <c r="U703" s="63"/>
    </row>
    <row r="704" ht="15.75" customHeight="1">
      <c r="A704" s="60"/>
      <c r="B704" s="60"/>
      <c r="C704" s="60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63"/>
      <c r="U704" s="63"/>
    </row>
    <row r="705" ht="15.75" customHeight="1">
      <c r="A705" s="60"/>
      <c r="B705" s="60"/>
      <c r="C705" s="60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63"/>
      <c r="U705" s="63"/>
    </row>
    <row r="706" ht="15.75" customHeight="1">
      <c r="A706" s="60"/>
      <c r="B706" s="60"/>
      <c r="C706" s="60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63"/>
      <c r="U706" s="63"/>
    </row>
    <row r="707" ht="15.75" customHeight="1">
      <c r="A707" s="60"/>
      <c r="B707" s="60"/>
      <c r="C707" s="60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63"/>
      <c r="U707" s="63"/>
    </row>
    <row r="708" ht="15.75" customHeight="1">
      <c r="A708" s="60"/>
      <c r="B708" s="60"/>
      <c r="C708" s="60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63"/>
      <c r="U708" s="63"/>
    </row>
    <row r="709" ht="15.75" customHeight="1">
      <c r="A709" s="60"/>
      <c r="B709" s="60"/>
      <c r="C709" s="60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63"/>
      <c r="U709" s="63"/>
    </row>
    <row r="710" ht="15.75" customHeight="1">
      <c r="A710" s="60"/>
      <c r="B710" s="60"/>
      <c r="C710" s="60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63"/>
      <c r="U710" s="63"/>
    </row>
    <row r="711" ht="15.75" customHeight="1">
      <c r="A711" s="60"/>
      <c r="B711" s="60"/>
      <c r="C711" s="60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63"/>
      <c r="U711" s="63"/>
    </row>
    <row r="712" ht="15.75" customHeight="1">
      <c r="A712" s="60"/>
      <c r="B712" s="60"/>
      <c r="C712" s="60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63"/>
      <c r="U712" s="63"/>
    </row>
    <row r="713" ht="15.75" customHeight="1">
      <c r="A713" s="60"/>
      <c r="B713" s="60"/>
      <c r="C713" s="60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63"/>
      <c r="U713" s="63"/>
    </row>
    <row r="714" ht="15.75" customHeight="1">
      <c r="A714" s="60"/>
      <c r="B714" s="60"/>
      <c r="C714" s="60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63"/>
      <c r="U714" s="63"/>
    </row>
    <row r="715" ht="15.75" customHeight="1">
      <c r="A715" s="60"/>
      <c r="B715" s="60"/>
      <c r="C715" s="60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63"/>
      <c r="U715" s="63"/>
    </row>
    <row r="716" ht="15.75" customHeight="1">
      <c r="A716" s="60"/>
      <c r="B716" s="60"/>
      <c r="C716" s="60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63"/>
      <c r="U716" s="63"/>
    </row>
    <row r="717" ht="15.75" customHeight="1">
      <c r="A717" s="60"/>
      <c r="B717" s="60"/>
      <c r="C717" s="60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63"/>
      <c r="U717" s="63"/>
    </row>
    <row r="718" ht="15.75" customHeight="1">
      <c r="A718" s="60"/>
      <c r="B718" s="60"/>
      <c r="C718" s="60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63"/>
      <c r="U718" s="63"/>
    </row>
    <row r="719" ht="15.75" customHeight="1">
      <c r="A719" s="60"/>
      <c r="B719" s="60"/>
      <c r="C719" s="60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63"/>
      <c r="U719" s="63"/>
    </row>
    <row r="720" ht="15.75" customHeight="1">
      <c r="A720" s="60"/>
      <c r="B720" s="60"/>
      <c r="C720" s="60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63"/>
      <c r="U720" s="63"/>
    </row>
    <row r="721" ht="15.75" customHeight="1">
      <c r="A721" s="60"/>
      <c r="B721" s="60"/>
      <c r="C721" s="60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63"/>
      <c r="U721" s="63"/>
    </row>
    <row r="722" ht="15.75" customHeight="1">
      <c r="A722" s="60"/>
      <c r="B722" s="60"/>
      <c r="C722" s="60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63"/>
      <c r="U722" s="63"/>
    </row>
    <row r="723" ht="15.75" customHeight="1">
      <c r="A723" s="60"/>
      <c r="B723" s="60"/>
      <c r="C723" s="60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63"/>
      <c r="U723" s="63"/>
    </row>
    <row r="724" ht="15.75" customHeight="1">
      <c r="A724" s="60"/>
      <c r="B724" s="60"/>
      <c r="C724" s="60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63"/>
      <c r="U724" s="63"/>
    </row>
    <row r="725" ht="15.75" customHeight="1">
      <c r="A725" s="60"/>
      <c r="B725" s="60"/>
      <c r="C725" s="60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63"/>
      <c r="U725" s="63"/>
    </row>
    <row r="726" ht="15.75" customHeight="1">
      <c r="A726" s="60"/>
      <c r="B726" s="60"/>
      <c r="C726" s="60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63"/>
      <c r="U726" s="63"/>
    </row>
    <row r="727" ht="15.75" customHeight="1">
      <c r="A727" s="60"/>
      <c r="B727" s="60"/>
      <c r="C727" s="60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63"/>
      <c r="U727" s="63"/>
    </row>
    <row r="728" ht="15.75" customHeight="1">
      <c r="A728" s="60"/>
      <c r="B728" s="60"/>
      <c r="C728" s="60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63"/>
      <c r="U728" s="63"/>
    </row>
    <row r="729" ht="15.75" customHeight="1">
      <c r="A729" s="60"/>
      <c r="B729" s="60"/>
      <c r="C729" s="60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63"/>
      <c r="U729" s="63"/>
    </row>
    <row r="730" ht="15.75" customHeight="1">
      <c r="A730" s="60"/>
      <c r="B730" s="60"/>
      <c r="C730" s="60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63"/>
      <c r="U730" s="63"/>
    </row>
    <row r="731" ht="15.75" customHeight="1">
      <c r="A731" s="60"/>
      <c r="B731" s="60"/>
      <c r="C731" s="60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63"/>
      <c r="U731" s="63"/>
    </row>
    <row r="732" ht="15.75" customHeight="1">
      <c r="A732" s="60"/>
      <c r="B732" s="60"/>
      <c r="C732" s="60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63"/>
      <c r="U732" s="63"/>
    </row>
    <row r="733" ht="15.75" customHeight="1">
      <c r="A733" s="60"/>
      <c r="B733" s="60"/>
      <c r="C733" s="60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63"/>
      <c r="U733" s="63"/>
    </row>
    <row r="734" ht="15.75" customHeight="1">
      <c r="A734" s="60"/>
      <c r="B734" s="60"/>
      <c r="C734" s="60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63"/>
      <c r="U734" s="63"/>
    </row>
    <row r="735" ht="15.75" customHeight="1">
      <c r="A735" s="60"/>
      <c r="B735" s="60"/>
      <c r="C735" s="60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63"/>
      <c r="U735" s="63"/>
    </row>
    <row r="736" ht="15.75" customHeight="1">
      <c r="A736" s="60"/>
      <c r="B736" s="60"/>
      <c r="C736" s="60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63"/>
      <c r="U736" s="63"/>
    </row>
    <row r="737" ht="15.75" customHeight="1">
      <c r="A737" s="60"/>
      <c r="B737" s="60"/>
      <c r="C737" s="60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63"/>
      <c r="U737" s="63"/>
    </row>
    <row r="738" ht="15.75" customHeight="1">
      <c r="A738" s="60"/>
      <c r="B738" s="60"/>
      <c r="C738" s="60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63"/>
      <c r="U738" s="63"/>
    </row>
    <row r="739" ht="15.75" customHeight="1">
      <c r="A739" s="60"/>
      <c r="B739" s="60"/>
      <c r="C739" s="60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63"/>
      <c r="U739" s="63"/>
    </row>
    <row r="740" ht="15.75" customHeight="1">
      <c r="A740" s="60"/>
      <c r="B740" s="60"/>
      <c r="C740" s="60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63"/>
      <c r="U740" s="63"/>
    </row>
    <row r="741" ht="15.75" customHeight="1">
      <c r="A741" s="60"/>
      <c r="B741" s="60"/>
      <c r="C741" s="60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63"/>
      <c r="U741" s="63"/>
    </row>
    <row r="742" ht="15.75" customHeight="1">
      <c r="A742" s="60"/>
      <c r="B742" s="60"/>
      <c r="C742" s="60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63"/>
      <c r="U742" s="63"/>
    </row>
    <row r="743" ht="15.75" customHeight="1">
      <c r="A743" s="60"/>
      <c r="B743" s="60"/>
      <c r="C743" s="60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63"/>
      <c r="U743" s="63"/>
    </row>
    <row r="744" ht="15.75" customHeight="1">
      <c r="A744" s="60"/>
      <c r="B744" s="60"/>
      <c r="C744" s="60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63"/>
      <c r="U744" s="63"/>
    </row>
    <row r="745" ht="15.75" customHeight="1">
      <c r="A745" s="60"/>
      <c r="B745" s="60"/>
      <c r="C745" s="60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63"/>
      <c r="U745" s="63"/>
    </row>
    <row r="746" ht="15.75" customHeight="1">
      <c r="A746" s="60"/>
      <c r="B746" s="60"/>
      <c r="C746" s="60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63"/>
      <c r="U746" s="63"/>
    </row>
    <row r="747" ht="15.75" customHeight="1">
      <c r="A747" s="60"/>
      <c r="B747" s="60"/>
      <c r="C747" s="60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63"/>
      <c r="U747" s="63"/>
    </row>
    <row r="748" ht="15.75" customHeight="1">
      <c r="A748" s="60"/>
      <c r="B748" s="60"/>
      <c r="C748" s="60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63"/>
      <c r="U748" s="63"/>
    </row>
    <row r="749" ht="15.75" customHeight="1">
      <c r="A749" s="60"/>
      <c r="B749" s="60"/>
      <c r="C749" s="60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63"/>
      <c r="U749" s="63"/>
    </row>
    <row r="750" ht="15.75" customHeight="1">
      <c r="A750" s="60"/>
      <c r="B750" s="60"/>
      <c r="C750" s="60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63"/>
      <c r="U750" s="63"/>
    </row>
    <row r="751" ht="15.75" customHeight="1">
      <c r="A751" s="60"/>
      <c r="B751" s="60"/>
      <c r="C751" s="60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63"/>
      <c r="U751" s="63"/>
    </row>
    <row r="752" ht="15.75" customHeight="1">
      <c r="A752" s="60"/>
      <c r="B752" s="60"/>
      <c r="C752" s="60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63"/>
      <c r="U752" s="63"/>
    </row>
    <row r="753" ht="15.75" customHeight="1">
      <c r="A753" s="60"/>
      <c r="B753" s="60"/>
      <c r="C753" s="60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63"/>
      <c r="U753" s="63"/>
    </row>
    <row r="754" ht="15.75" customHeight="1">
      <c r="A754" s="60"/>
      <c r="B754" s="60"/>
      <c r="C754" s="60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63"/>
      <c r="U754" s="63"/>
    </row>
    <row r="755" ht="15.75" customHeight="1">
      <c r="A755" s="60"/>
      <c r="B755" s="60"/>
      <c r="C755" s="60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63"/>
      <c r="U755" s="63"/>
    </row>
    <row r="756" ht="15.75" customHeight="1">
      <c r="A756" s="60"/>
      <c r="B756" s="60"/>
      <c r="C756" s="60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63"/>
      <c r="U756" s="63"/>
    </row>
    <row r="757" ht="15.75" customHeight="1">
      <c r="A757" s="60"/>
      <c r="B757" s="60"/>
      <c r="C757" s="60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63"/>
      <c r="U757" s="63"/>
    </row>
    <row r="758" ht="15.75" customHeight="1">
      <c r="A758" s="60"/>
      <c r="B758" s="60"/>
      <c r="C758" s="60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63"/>
      <c r="U758" s="63"/>
    </row>
    <row r="759" ht="15.75" customHeight="1">
      <c r="A759" s="60"/>
      <c r="B759" s="60"/>
      <c r="C759" s="60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63"/>
      <c r="U759" s="63"/>
    </row>
    <row r="760" ht="15.75" customHeight="1">
      <c r="A760" s="60"/>
      <c r="B760" s="60"/>
      <c r="C760" s="60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63"/>
      <c r="U760" s="63"/>
    </row>
    <row r="761" ht="15.75" customHeight="1">
      <c r="A761" s="60"/>
      <c r="B761" s="60"/>
      <c r="C761" s="60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63"/>
      <c r="U761" s="63"/>
    </row>
    <row r="762" ht="15.75" customHeight="1">
      <c r="A762" s="60"/>
      <c r="B762" s="60"/>
      <c r="C762" s="60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63"/>
      <c r="U762" s="63"/>
    </row>
    <row r="763" ht="15.75" customHeight="1">
      <c r="A763" s="60"/>
      <c r="B763" s="60"/>
      <c r="C763" s="60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63"/>
      <c r="U763" s="63"/>
    </row>
    <row r="764" ht="15.75" customHeight="1">
      <c r="A764" s="60"/>
      <c r="B764" s="60"/>
      <c r="C764" s="60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63"/>
      <c r="U764" s="63"/>
    </row>
    <row r="765" ht="15.75" customHeight="1">
      <c r="A765" s="60"/>
      <c r="B765" s="60"/>
      <c r="C765" s="60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63"/>
      <c r="U765" s="63"/>
    </row>
    <row r="766" ht="15.75" customHeight="1">
      <c r="A766" s="60"/>
      <c r="B766" s="60"/>
      <c r="C766" s="60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63"/>
      <c r="U766" s="63"/>
    </row>
    <row r="767" ht="15.75" customHeight="1">
      <c r="A767" s="60"/>
      <c r="B767" s="60"/>
      <c r="C767" s="60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63"/>
      <c r="U767" s="63"/>
    </row>
    <row r="768" ht="15.75" customHeight="1">
      <c r="A768" s="60"/>
      <c r="B768" s="60"/>
      <c r="C768" s="60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63"/>
      <c r="U768" s="63"/>
    </row>
    <row r="769" ht="15.75" customHeight="1">
      <c r="A769" s="60"/>
      <c r="B769" s="60"/>
      <c r="C769" s="60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63"/>
      <c r="U769" s="63"/>
    </row>
    <row r="770" ht="15.75" customHeight="1">
      <c r="A770" s="60"/>
      <c r="B770" s="60"/>
      <c r="C770" s="60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63"/>
      <c r="U770" s="63"/>
    </row>
    <row r="771" ht="15.75" customHeight="1">
      <c r="A771" s="60"/>
      <c r="B771" s="60"/>
      <c r="C771" s="60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63"/>
      <c r="U771" s="63"/>
    </row>
    <row r="772" ht="15.75" customHeight="1">
      <c r="A772" s="60"/>
      <c r="B772" s="60"/>
      <c r="C772" s="60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63"/>
      <c r="U772" s="63"/>
    </row>
    <row r="773" ht="15.75" customHeight="1">
      <c r="A773" s="60"/>
      <c r="B773" s="60"/>
      <c r="C773" s="60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63"/>
      <c r="U773" s="63"/>
    </row>
    <row r="774" ht="15.75" customHeight="1">
      <c r="A774" s="60"/>
      <c r="B774" s="60"/>
      <c r="C774" s="60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63"/>
      <c r="U774" s="63"/>
    </row>
    <row r="775" ht="15.75" customHeight="1">
      <c r="A775" s="60"/>
      <c r="B775" s="60"/>
      <c r="C775" s="60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63"/>
      <c r="U775" s="63"/>
    </row>
    <row r="776" ht="15.75" customHeight="1">
      <c r="A776" s="60"/>
      <c r="B776" s="60"/>
      <c r="C776" s="60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63"/>
      <c r="U776" s="63"/>
    </row>
    <row r="777" ht="15.75" customHeight="1">
      <c r="A777" s="60"/>
      <c r="B777" s="60"/>
      <c r="C777" s="60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63"/>
      <c r="U777" s="63"/>
    </row>
    <row r="778" ht="15.75" customHeight="1">
      <c r="A778" s="60"/>
      <c r="B778" s="60"/>
      <c r="C778" s="60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63"/>
      <c r="U778" s="63"/>
    </row>
    <row r="779" ht="15.75" customHeight="1">
      <c r="A779" s="60"/>
      <c r="B779" s="60"/>
      <c r="C779" s="60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63"/>
      <c r="U779" s="63"/>
    </row>
    <row r="780" ht="15.75" customHeight="1">
      <c r="A780" s="60"/>
      <c r="B780" s="60"/>
      <c r="C780" s="60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63"/>
      <c r="U780" s="63"/>
    </row>
    <row r="781" ht="15.75" customHeight="1">
      <c r="A781" s="60"/>
      <c r="B781" s="60"/>
      <c r="C781" s="60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63"/>
      <c r="U781" s="63"/>
    </row>
    <row r="782" ht="15.75" customHeight="1">
      <c r="A782" s="60"/>
      <c r="B782" s="60"/>
      <c r="C782" s="60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63"/>
      <c r="U782" s="63"/>
    </row>
    <row r="783" ht="15.75" customHeight="1">
      <c r="A783" s="60"/>
      <c r="B783" s="60"/>
      <c r="C783" s="60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63"/>
      <c r="U783" s="63"/>
    </row>
    <row r="784" ht="15.75" customHeight="1">
      <c r="A784" s="60"/>
      <c r="B784" s="60"/>
      <c r="C784" s="60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63"/>
      <c r="U784" s="63"/>
    </row>
    <row r="785" ht="15.75" customHeight="1">
      <c r="A785" s="60"/>
      <c r="B785" s="60"/>
      <c r="C785" s="60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63"/>
      <c r="U785" s="63"/>
    </row>
    <row r="786" ht="15.75" customHeight="1">
      <c r="A786" s="60"/>
      <c r="B786" s="60"/>
      <c r="C786" s="60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63"/>
      <c r="U786" s="63"/>
    </row>
    <row r="787" ht="15.75" customHeight="1">
      <c r="A787" s="60"/>
      <c r="B787" s="60"/>
      <c r="C787" s="60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63"/>
      <c r="U787" s="63"/>
    </row>
    <row r="788" ht="15.75" customHeight="1">
      <c r="A788" s="60"/>
      <c r="B788" s="60"/>
      <c r="C788" s="60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63"/>
      <c r="U788" s="63"/>
    </row>
    <row r="789" ht="15.75" customHeight="1">
      <c r="A789" s="60"/>
      <c r="B789" s="60"/>
      <c r="C789" s="60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63"/>
      <c r="U789" s="63"/>
    </row>
    <row r="790" ht="15.75" customHeight="1">
      <c r="A790" s="60"/>
      <c r="B790" s="60"/>
      <c r="C790" s="60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63"/>
      <c r="U790" s="63"/>
    </row>
    <row r="791" ht="15.75" customHeight="1">
      <c r="A791" s="60"/>
      <c r="B791" s="60"/>
      <c r="C791" s="60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63"/>
      <c r="U791" s="63"/>
    </row>
    <row r="792" ht="15.75" customHeight="1">
      <c r="A792" s="60"/>
      <c r="B792" s="60"/>
      <c r="C792" s="60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63"/>
      <c r="U792" s="63"/>
    </row>
    <row r="793" ht="15.75" customHeight="1">
      <c r="A793" s="60"/>
      <c r="B793" s="60"/>
      <c r="C793" s="60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63"/>
      <c r="U793" s="63"/>
    </row>
    <row r="794" ht="15.75" customHeight="1">
      <c r="A794" s="60"/>
      <c r="B794" s="60"/>
      <c r="C794" s="60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63"/>
      <c r="U794" s="63"/>
    </row>
    <row r="795" ht="15.75" customHeight="1">
      <c r="A795" s="60"/>
      <c r="B795" s="60"/>
      <c r="C795" s="60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63"/>
      <c r="U795" s="63"/>
    </row>
    <row r="796" ht="15.75" customHeight="1">
      <c r="A796" s="60"/>
      <c r="B796" s="60"/>
      <c r="C796" s="60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63"/>
      <c r="U796" s="63"/>
    </row>
    <row r="797" ht="15.75" customHeight="1">
      <c r="A797" s="60"/>
      <c r="B797" s="60"/>
      <c r="C797" s="60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63"/>
      <c r="U797" s="63"/>
    </row>
    <row r="798" ht="15.75" customHeight="1">
      <c r="A798" s="60"/>
      <c r="B798" s="60"/>
      <c r="C798" s="60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63"/>
      <c r="U798" s="63"/>
    </row>
    <row r="799" ht="15.75" customHeight="1">
      <c r="A799" s="60"/>
      <c r="B799" s="60"/>
      <c r="C799" s="60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63"/>
      <c r="U799" s="63"/>
    </row>
    <row r="800" ht="15.75" customHeight="1">
      <c r="A800" s="60"/>
      <c r="B800" s="60"/>
      <c r="C800" s="60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63"/>
      <c r="U800" s="63"/>
    </row>
    <row r="801" ht="15.75" customHeight="1">
      <c r="A801" s="60"/>
      <c r="B801" s="60"/>
      <c r="C801" s="60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63"/>
      <c r="U801" s="63"/>
    </row>
    <row r="802" ht="15.75" customHeight="1">
      <c r="A802" s="60"/>
      <c r="B802" s="60"/>
      <c r="C802" s="60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63"/>
      <c r="U802" s="63"/>
    </row>
    <row r="803" ht="15.75" customHeight="1">
      <c r="A803" s="60"/>
      <c r="B803" s="60"/>
      <c r="C803" s="60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63"/>
      <c r="U803" s="63"/>
    </row>
    <row r="804" ht="15.75" customHeight="1">
      <c r="A804" s="60"/>
      <c r="B804" s="60"/>
      <c r="C804" s="60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63"/>
      <c r="U804" s="63"/>
    </row>
    <row r="805" ht="15.75" customHeight="1">
      <c r="A805" s="60"/>
      <c r="B805" s="60"/>
      <c r="C805" s="60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63"/>
      <c r="U805" s="63"/>
    </row>
    <row r="806" ht="15.75" customHeight="1">
      <c r="A806" s="60"/>
      <c r="B806" s="60"/>
      <c r="C806" s="60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63"/>
      <c r="U806" s="63"/>
    </row>
    <row r="807" ht="15.75" customHeight="1">
      <c r="A807" s="60"/>
      <c r="B807" s="60"/>
      <c r="C807" s="60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63"/>
      <c r="U807" s="63"/>
    </row>
    <row r="808" ht="15.75" customHeight="1">
      <c r="A808" s="60"/>
      <c r="B808" s="60"/>
      <c r="C808" s="60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63"/>
      <c r="U808" s="63"/>
    </row>
    <row r="809" ht="15.75" customHeight="1">
      <c r="A809" s="60"/>
      <c r="B809" s="60"/>
      <c r="C809" s="60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63"/>
      <c r="U809" s="63"/>
    </row>
    <row r="810" ht="15.75" customHeight="1">
      <c r="A810" s="60"/>
      <c r="B810" s="60"/>
      <c r="C810" s="60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63"/>
      <c r="U810" s="63"/>
    </row>
    <row r="811" ht="15.75" customHeight="1">
      <c r="A811" s="60"/>
      <c r="B811" s="60"/>
      <c r="C811" s="60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63"/>
      <c r="U811" s="63"/>
    </row>
    <row r="812" ht="15.75" customHeight="1">
      <c r="A812" s="60"/>
      <c r="B812" s="60"/>
      <c r="C812" s="60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63"/>
      <c r="U812" s="63"/>
    </row>
    <row r="813" ht="15.75" customHeight="1">
      <c r="A813" s="60"/>
      <c r="B813" s="60"/>
      <c r="C813" s="60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63"/>
      <c r="U813" s="63"/>
    </row>
    <row r="814" ht="15.75" customHeight="1">
      <c r="A814" s="60"/>
      <c r="B814" s="60"/>
      <c r="C814" s="60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63"/>
      <c r="U814" s="63"/>
    </row>
    <row r="815" ht="15.75" customHeight="1">
      <c r="A815" s="60"/>
      <c r="B815" s="60"/>
      <c r="C815" s="60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63"/>
      <c r="U815" s="63"/>
    </row>
    <row r="816" ht="15.75" customHeight="1">
      <c r="A816" s="60"/>
      <c r="B816" s="60"/>
      <c r="C816" s="60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63"/>
      <c r="U816" s="63"/>
    </row>
    <row r="817" ht="15.75" customHeight="1">
      <c r="A817" s="60"/>
      <c r="B817" s="60"/>
      <c r="C817" s="60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63"/>
      <c r="U817" s="63"/>
    </row>
    <row r="818" ht="15.75" customHeight="1">
      <c r="A818" s="60"/>
      <c r="B818" s="60"/>
      <c r="C818" s="60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63"/>
      <c r="U818" s="63"/>
    </row>
    <row r="819" ht="15.75" customHeight="1">
      <c r="A819" s="60"/>
      <c r="B819" s="60"/>
      <c r="C819" s="60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63"/>
      <c r="U819" s="63"/>
    </row>
    <row r="820" ht="15.75" customHeight="1">
      <c r="A820" s="60"/>
      <c r="B820" s="60"/>
      <c r="C820" s="60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63"/>
      <c r="U820" s="63"/>
    </row>
    <row r="821" ht="15.75" customHeight="1">
      <c r="A821" s="60"/>
      <c r="B821" s="60"/>
      <c r="C821" s="60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63"/>
      <c r="U821" s="63"/>
    </row>
    <row r="822" ht="15.75" customHeight="1">
      <c r="A822" s="60"/>
      <c r="B822" s="60"/>
      <c r="C822" s="60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63"/>
      <c r="U822" s="63"/>
    </row>
    <row r="823" ht="15.75" customHeight="1">
      <c r="A823" s="60"/>
      <c r="B823" s="60"/>
      <c r="C823" s="60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63"/>
      <c r="U823" s="63"/>
    </row>
    <row r="824" ht="15.75" customHeight="1">
      <c r="A824" s="60"/>
      <c r="B824" s="60"/>
      <c r="C824" s="60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63"/>
      <c r="U824" s="63"/>
    </row>
    <row r="825" ht="15.75" customHeight="1">
      <c r="A825" s="60"/>
      <c r="B825" s="60"/>
      <c r="C825" s="60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63"/>
      <c r="U825" s="63"/>
    </row>
    <row r="826" ht="15.75" customHeight="1">
      <c r="A826" s="60"/>
      <c r="B826" s="60"/>
      <c r="C826" s="60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63"/>
      <c r="U826" s="63"/>
    </row>
    <row r="827" ht="15.75" customHeight="1">
      <c r="A827" s="60"/>
      <c r="B827" s="60"/>
      <c r="C827" s="60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63"/>
      <c r="U827" s="63"/>
    </row>
    <row r="828" ht="15.75" customHeight="1">
      <c r="A828" s="60"/>
      <c r="B828" s="60"/>
      <c r="C828" s="60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63"/>
      <c r="U828" s="63"/>
    </row>
    <row r="829" ht="15.75" customHeight="1">
      <c r="A829" s="60"/>
      <c r="B829" s="60"/>
      <c r="C829" s="60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63"/>
      <c r="U829" s="63"/>
    </row>
    <row r="830" ht="15.75" customHeight="1">
      <c r="A830" s="60"/>
      <c r="B830" s="60"/>
      <c r="C830" s="60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63"/>
      <c r="U830" s="63"/>
    </row>
    <row r="831" ht="15.75" customHeight="1">
      <c r="A831" s="60"/>
      <c r="B831" s="60"/>
      <c r="C831" s="60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63"/>
      <c r="U831" s="63"/>
    </row>
    <row r="832" ht="15.75" customHeight="1">
      <c r="A832" s="60"/>
      <c r="B832" s="60"/>
      <c r="C832" s="60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63"/>
      <c r="U832" s="63"/>
    </row>
    <row r="833" ht="15.75" customHeight="1">
      <c r="A833" s="60"/>
      <c r="B833" s="60"/>
      <c r="C833" s="60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63"/>
      <c r="U833" s="63"/>
    </row>
    <row r="834" ht="15.75" customHeight="1">
      <c r="A834" s="60"/>
      <c r="B834" s="60"/>
      <c r="C834" s="60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63"/>
      <c r="U834" s="63"/>
    </row>
    <row r="835" ht="15.75" customHeight="1">
      <c r="A835" s="60"/>
      <c r="B835" s="60"/>
      <c r="C835" s="60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63"/>
      <c r="U835" s="63"/>
    </row>
    <row r="836" ht="15.75" customHeight="1">
      <c r="A836" s="60"/>
      <c r="B836" s="60"/>
      <c r="C836" s="60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63"/>
      <c r="U836" s="63"/>
    </row>
    <row r="837" ht="15.75" customHeight="1">
      <c r="A837" s="60"/>
      <c r="B837" s="60"/>
      <c r="C837" s="60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63"/>
      <c r="U837" s="63"/>
    </row>
    <row r="838" ht="15.75" customHeight="1">
      <c r="A838" s="60"/>
      <c r="B838" s="60"/>
      <c r="C838" s="60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63"/>
      <c r="U838" s="63"/>
    </row>
    <row r="839" ht="15.75" customHeight="1">
      <c r="A839" s="60"/>
      <c r="B839" s="60"/>
      <c r="C839" s="60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63"/>
      <c r="U839" s="63"/>
    </row>
    <row r="840" ht="15.75" customHeight="1">
      <c r="A840" s="60"/>
      <c r="B840" s="60"/>
      <c r="C840" s="60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63"/>
      <c r="U840" s="63"/>
    </row>
    <row r="841" ht="15.75" customHeight="1">
      <c r="A841" s="60"/>
      <c r="B841" s="60"/>
      <c r="C841" s="60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63"/>
      <c r="U841" s="63"/>
    </row>
    <row r="842" ht="15.75" customHeight="1">
      <c r="A842" s="60"/>
      <c r="B842" s="60"/>
      <c r="C842" s="60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63"/>
      <c r="U842" s="63"/>
    </row>
    <row r="843" ht="15.75" customHeight="1">
      <c r="A843" s="60"/>
      <c r="B843" s="60"/>
      <c r="C843" s="60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63"/>
      <c r="U843" s="63"/>
    </row>
    <row r="844" ht="15.75" customHeight="1">
      <c r="A844" s="60"/>
      <c r="B844" s="60"/>
      <c r="C844" s="60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63"/>
      <c r="U844" s="63"/>
    </row>
    <row r="845" ht="15.75" customHeight="1">
      <c r="A845" s="60"/>
      <c r="B845" s="60"/>
      <c r="C845" s="60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63"/>
      <c r="U845" s="63"/>
    </row>
    <row r="846" ht="15.75" customHeight="1">
      <c r="A846" s="60"/>
      <c r="B846" s="60"/>
      <c r="C846" s="60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63"/>
      <c r="U846" s="63"/>
    </row>
    <row r="847" ht="15.75" customHeight="1">
      <c r="A847" s="60"/>
      <c r="B847" s="60"/>
      <c r="C847" s="60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63"/>
      <c r="U847" s="63"/>
    </row>
    <row r="848" ht="15.75" customHeight="1">
      <c r="A848" s="60"/>
      <c r="B848" s="60"/>
      <c r="C848" s="60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63"/>
      <c r="U848" s="63"/>
    </row>
    <row r="849" ht="15.75" customHeight="1">
      <c r="A849" s="60"/>
      <c r="B849" s="60"/>
      <c r="C849" s="60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63"/>
      <c r="U849" s="63"/>
    </row>
    <row r="850" ht="15.75" customHeight="1">
      <c r="A850" s="60"/>
      <c r="B850" s="60"/>
      <c r="C850" s="60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63"/>
      <c r="U850" s="63"/>
    </row>
    <row r="851" ht="15.75" customHeight="1">
      <c r="A851" s="60"/>
      <c r="B851" s="60"/>
      <c r="C851" s="60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63"/>
      <c r="U851" s="63"/>
    </row>
    <row r="852" ht="15.75" customHeight="1">
      <c r="A852" s="60"/>
      <c r="B852" s="60"/>
      <c r="C852" s="60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63"/>
      <c r="U852" s="63"/>
    </row>
    <row r="853" ht="15.75" customHeight="1">
      <c r="A853" s="60"/>
      <c r="B853" s="60"/>
      <c r="C853" s="60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63"/>
      <c r="U853" s="63"/>
    </row>
    <row r="854" ht="15.75" customHeight="1">
      <c r="A854" s="60"/>
      <c r="B854" s="60"/>
      <c r="C854" s="60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63"/>
      <c r="U854" s="63"/>
    </row>
    <row r="855" ht="15.75" customHeight="1">
      <c r="A855" s="60"/>
      <c r="B855" s="60"/>
      <c r="C855" s="60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63"/>
      <c r="U855" s="63"/>
    </row>
    <row r="856" ht="15.75" customHeight="1">
      <c r="A856" s="60"/>
      <c r="B856" s="60"/>
      <c r="C856" s="60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63"/>
      <c r="U856" s="63"/>
    </row>
    <row r="857" ht="15.75" customHeight="1">
      <c r="A857" s="60"/>
      <c r="B857" s="60"/>
      <c r="C857" s="60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63"/>
      <c r="U857" s="63"/>
    </row>
    <row r="858" ht="15.75" customHeight="1">
      <c r="A858" s="60"/>
      <c r="B858" s="60"/>
      <c r="C858" s="60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63"/>
      <c r="U858" s="63"/>
    </row>
    <row r="859" ht="15.75" customHeight="1">
      <c r="A859" s="60"/>
      <c r="B859" s="60"/>
      <c r="C859" s="60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63"/>
      <c r="U859" s="63"/>
    </row>
    <row r="860" ht="15.75" customHeight="1">
      <c r="A860" s="60"/>
      <c r="B860" s="60"/>
      <c r="C860" s="60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63"/>
      <c r="U860" s="63"/>
    </row>
    <row r="861" ht="15.75" customHeight="1">
      <c r="A861" s="60"/>
      <c r="B861" s="60"/>
      <c r="C861" s="60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63"/>
      <c r="U861" s="63"/>
    </row>
    <row r="862" ht="15.75" customHeight="1">
      <c r="A862" s="60"/>
      <c r="B862" s="60"/>
      <c r="C862" s="60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63"/>
      <c r="U862" s="63"/>
    </row>
    <row r="863" ht="15.75" customHeight="1">
      <c r="A863" s="60"/>
      <c r="B863" s="60"/>
      <c r="C863" s="60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63"/>
      <c r="U863" s="63"/>
    </row>
    <row r="864" ht="15.75" customHeight="1">
      <c r="A864" s="60"/>
      <c r="B864" s="60"/>
      <c r="C864" s="60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63"/>
      <c r="U864" s="63"/>
    </row>
    <row r="865" ht="15.75" customHeight="1">
      <c r="A865" s="60"/>
      <c r="B865" s="60"/>
      <c r="C865" s="60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63"/>
      <c r="U865" s="63"/>
    </row>
    <row r="866" ht="15.75" customHeight="1">
      <c r="A866" s="60"/>
      <c r="B866" s="60"/>
      <c r="C866" s="60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63"/>
      <c r="U866" s="63"/>
    </row>
    <row r="867" ht="15.75" customHeight="1">
      <c r="A867" s="60"/>
      <c r="B867" s="60"/>
      <c r="C867" s="60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63"/>
      <c r="U867" s="63"/>
    </row>
    <row r="868" ht="15.75" customHeight="1">
      <c r="A868" s="60"/>
      <c r="B868" s="60"/>
      <c r="C868" s="60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63"/>
      <c r="U868" s="63"/>
    </row>
    <row r="869" ht="15.75" customHeight="1">
      <c r="A869" s="60"/>
      <c r="B869" s="60"/>
      <c r="C869" s="60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63"/>
      <c r="U869" s="63"/>
    </row>
    <row r="870" ht="15.75" customHeight="1">
      <c r="A870" s="60"/>
      <c r="B870" s="60"/>
      <c r="C870" s="60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63"/>
      <c r="U870" s="63"/>
    </row>
    <row r="871" ht="15.75" customHeight="1">
      <c r="A871" s="60"/>
      <c r="B871" s="60"/>
      <c r="C871" s="60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63"/>
      <c r="U871" s="63"/>
    </row>
    <row r="872" ht="15.75" customHeight="1">
      <c r="A872" s="60"/>
      <c r="B872" s="60"/>
      <c r="C872" s="60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63"/>
      <c r="U872" s="63"/>
    </row>
    <row r="873" ht="15.75" customHeight="1">
      <c r="A873" s="60"/>
      <c r="B873" s="60"/>
      <c r="C873" s="60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63"/>
      <c r="U873" s="63"/>
    </row>
    <row r="874" ht="15.75" customHeight="1">
      <c r="A874" s="60"/>
      <c r="B874" s="60"/>
      <c r="C874" s="60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63"/>
      <c r="U874" s="63"/>
    </row>
    <row r="875" ht="15.75" customHeight="1">
      <c r="A875" s="60"/>
      <c r="B875" s="60"/>
      <c r="C875" s="60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63"/>
      <c r="U875" s="63"/>
    </row>
    <row r="876" ht="15.75" customHeight="1">
      <c r="A876" s="60"/>
      <c r="B876" s="60"/>
      <c r="C876" s="60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63"/>
      <c r="U876" s="63"/>
    </row>
    <row r="877" ht="15.75" customHeight="1">
      <c r="A877" s="60"/>
      <c r="B877" s="60"/>
      <c r="C877" s="60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63"/>
      <c r="U877" s="63"/>
    </row>
    <row r="878" ht="15.75" customHeight="1">
      <c r="A878" s="60"/>
      <c r="B878" s="60"/>
      <c r="C878" s="60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63"/>
      <c r="U878" s="63"/>
    </row>
    <row r="879" ht="15.75" customHeight="1">
      <c r="A879" s="60"/>
      <c r="B879" s="60"/>
      <c r="C879" s="60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63"/>
      <c r="U879" s="63"/>
    </row>
    <row r="880" ht="15.75" customHeight="1">
      <c r="A880" s="60"/>
      <c r="B880" s="60"/>
      <c r="C880" s="60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63"/>
      <c r="U880" s="63"/>
    </row>
    <row r="881" ht="15.75" customHeight="1">
      <c r="A881" s="60"/>
      <c r="B881" s="60"/>
      <c r="C881" s="60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63"/>
      <c r="U881" s="63"/>
    </row>
    <row r="882" ht="15.75" customHeight="1">
      <c r="A882" s="60"/>
      <c r="B882" s="60"/>
      <c r="C882" s="60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63"/>
      <c r="U882" s="63"/>
    </row>
    <row r="883" ht="15.75" customHeight="1">
      <c r="A883" s="60"/>
      <c r="B883" s="60"/>
      <c r="C883" s="60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63"/>
      <c r="U883" s="63"/>
    </row>
    <row r="884" ht="15.75" customHeight="1">
      <c r="A884" s="60"/>
      <c r="B884" s="60"/>
      <c r="C884" s="60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63"/>
      <c r="U884" s="63"/>
    </row>
    <row r="885" ht="15.75" customHeight="1">
      <c r="A885" s="60"/>
      <c r="B885" s="60"/>
      <c r="C885" s="60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63"/>
      <c r="U885" s="63"/>
    </row>
    <row r="886" ht="15.75" customHeight="1">
      <c r="A886" s="60"/>
      <c r="B886" s="60"/>
      <c r="C886" s="60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63"/>
      <c r="U886" s="63"/>
    </row>
    <row r="887" ht="15.75" customHeight="1">
      <c r="A887" s="60"/>
      <c r="B887" s="60"/>
      <c r="C887" s="60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63"/>
      <c r="U887" s="63"/>
    </row>
    <row r="888" ht="15.75" customHeight="1">
      <c r="A888" s="60"/>
      <c r="B888" s="60"/>
      <c r="C888" s="60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63"/>
      <c r="U888" s="63"/>
    </row>
    <row r="889" ht="15.75" customHeight="1">
      <c r="A889" s="60"/>
      <c r="B889" s="60"/>
      <c r="C889" s="60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63"/>
      <c r="U889" s="63"/>
    </row>
    <row r="890" ht="15.75" customHeight="1">
      <c r="A890" s="60"/>
      <c r="B890" s="60"/>
      <c r="C890" s="60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63"/>
      <c r="U890" s="63"/>
    </row>
    <row r="891" ht="15.75" customHeight="1">
      <c r="A891" s="60"/>
      <c r="B891" s="60"/>
      <c r="C891" s="60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63"/>
      <c r="U891" s="63"/>
    </row>
    <row r="892" ht="15.75" customHeight="1">
      <c r="A892" s="60"/>
      <c r="B892" s="60"/>
      <c r="C892" s="60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63"/>
      <c r="U892" s="63"/>
    </row>
    <row r="893" ht="15.75" customHeight="1">
      <c r="A893" s="60"/>
      <c r="B893" s="60"/>
      <c r="C893" s="60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63"/>
      <c r="U893" s="63"/>
    </row>
    <row r="894" ht="15.75" customHeight="1">
      <c r="A894" s="60"/>
      <c r="B894" s="60"/>
      <c r="C894" s="60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63"/>
      <c r="U894" s="63"/>
    </row>
    <row r="895" ht="15.75" customHeight="1">
      <c r="A895" s="60"/>
      <c r="B895" s="60"/>
      <c r="C895" s="60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63"/>
      <c r="U895" s="63"/>
    </row>
    <row r="896" ht="15.75" customHeight="1">
      <c r="A896" s="60"/>
      <c r="B896" s="60"/>
      <c r="C896" s="60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63"/>
      <c r="U896" s="63"/>
    </row>
    <row r="897" ht="15.75" customHeight="1">
      <c r="A897" s="60"/>
      <c r="B897" s="60"/>
      <c r="C897" s="60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63"/>
      <c r="U897" s="63"/>
    </row>
    <row r="898" ht="15.75" customHeight="1">
      <c r="A898" s="60"/>
      <c r="B898" s="60"/>
      <c r="C898" s="60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63"/>
      <c r="U898" s="63"/>
    </row>
    <row r="899" ht="15.75" customHeight="1">
      <c r="A899" s="60"/>
      <c r="B899" s="60"/>
      <c r="C899" s="60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63"/>
      <c r="U899" s="63"/>
    </row>
    <row r="900" ht="15.75" customHeight="1">
      <c r="A900" s="60"/>
      <c r="B900" s="60"/>
      <c r="C900" s="60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63"/>
      <c r="U900" s="63"/>
    </row>
    <row r="901" ht="15.75" customHeight="1">
      <c r="A901" s="60"/>
      <c r="B901" s="60"/>
      <c r="C901" s="60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63"/>
      <c r="U901" s="63"/>
    </row>
    <row r="902" ht="15.75" customHeight="1">
      <c r="A902" s="60"/>
      <c r="B902" s="60"/>
      <c r="C902" s="60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63"/>
      <c r="U902" s="63"/>
    </row>
    <row r="903" ht="15.75" customHeight="1">
      <c r="A903" s="60"/>
      <c r="B903" s="60"/>
      <c r="C903" s="60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63"/>
      <c r="U903" s="63"/>
    </row>
    <row r="904" ht="15.75" customHeight="1">
      <c r="A904" s="60"/>
      <c r="B904" s="60"/>
      <c r="C904" s="60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63"/>
      <c r="U904" s="63"/>
    </row>
    <row r="905" ht="15.75" customHeight="1">
      <c r="A905" s="60"/>
      <c r="B905" s="60"/>
      <c r="C905" s="60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63"/>
      <c r="U905" s="63"/>
    </row>
    <row r="906" ht="15.75" customHeight="1">
      <c r="A906" s="60"/>
      <c r="B906" s="60"/>
      <c r="C906" s="60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63"/>
      <c r="U906" s="63"/>
    </row>
    <row r="907" ht="15.75" customHeight="1">
      <c r="A907" s="60"/>
      <c r="B907" s="60"/>
      <c r="C907" s="60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63"/>
      <c r="U907" s="63"/>
    </row>
    <row r="908" ht="15.75" customHeight="1">
      <c r="A908" s="60"/>
      <c r="B908" s="60"/>
      <c r="C908" s="60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63"/>
      <c r="U908" s="63"/>
    </row>
    <row r="909" ht="15.75" customHeight="1">
      <c r="A909" s="60"/>
      <c r="B909" s="60"/>
      <c r="C909" s="60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63"/>
      <c r="U909" s="63"/>
    </row>
    <row r="910" ht="15.75" customHeight="1">
      <c r="A910" s="60"/>
      <c r="B910" s="60"/>
      <c r="C910" s="60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63"/>
      <c r="U910" s="63"/>
    </row>
    <row r="911" ht="15.75" customHeight="1">
      <c r="A911" s="60"/>
      <c r="B911" s="60"/>
      <c r="C911" s="60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63"/>
      <c r="U911" s="63"/>
    </row>
    <row r="912" ht="15.75" customHeight="1">
      <c r="A912" s="60"/>
      <c r="B912" s="60"/>
      <c r="C912" s="60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63"/>
      <c r="U912" s="63"/>
    </row>
    <row r="913" ht="15.75" customHeight="1">
      <c r="A913" s="60"/>
      <c r="B913" s="60"/>
      <c r="C913" s="60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63"/>
      <c r="U913" s="63"/>
    </row>
    <row r="914" ht="15.75" customHeight="1">
      <c r="A914" s="60"/>
      <c r="B914" s="60"/>
      <c r="C914" s="60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63"/>
      <c r="U914" s="63"/>
    </row>
    <row r="915" ht="15.75" customHeight="1">
      <c r="A915" s="60"/>
      <c r="B915" s="60"/>
      <c r="C915" s="60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63"/>
      <c r="U915" s="63"/>
    </row>
    <row r="916" ht="15.75" customHeight="1">
      <c r="A916" s="60"/>
      <c r="B916" s="60"/>
      <c r="C916" s="60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63"/>
      <c r="U916" s="63"/>
    </row>
    <row r="917" ht="15.75" customHeight="1">
      <c r="A917" s="60"/>
      <c r="B917" s="60"/>
      <c r="C917" s="60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63"/>
      <c r="U917" s="63"/>
    </row>
    <row r="918" ht="15.75" customHeight="1">
      <c r="A918" s="60"/>
      <c r="B918" s="60"/>
      <c r="C918" s="60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63"/>
      <c r="U918" s="63"/>
    </row>
    <row r="919" ht="15.75" customHeight="1">
      <c r="A919" s="60"/>
      <c r="B919" s="60"/>
      <c r="C919" s="60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63"/>
      <c r="U919" s="63"/>
    </row>
    <row r="920" ht="15.75" customHeight="1">
      <c r="A920" s="60"/>
      <c r="B920" s="60"/>
      <c r="C920" s="60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63"/>
      <c r="U920" s="63"/>
    </row>
    <row r="921" ht="15.75" customHeight="1">
      <c r="A921" s="60"/>
      <c r="B921" s="60"/>
      <c r="C921" s="60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63"/>
      <c r="U921" s="63"/>
    </row>
    <row r="922" ht="15.75" customHeight="1">
      <c r="A922" s="60"/>
      <c r="B922" s="60"/>
      <c r="C922" s="60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63"/>
      <c r="U922" s="63"/>
    </row>
    <row r="923" ht="15.75" customHeight="1">
      <c r="A923" s="60"/>
      <c r="B923" s="60"/>
      <c r="C923" s="60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63"/>
      <c r="U923" s="63"/>
    </row>
    <row r="924" ht="15.75" customHeight="1">
      <c r="A924" s="60"/>
      <c r="B924" s="60"/>
      <c r="C924" s="60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63"/>
      <c r="U924" s="63"/>
    </row>
    <row r="925" ht="15.75" customHeight="1">
      <c r="A925" s="60"/>
      <c r="B925" s="60"/>
      <c r="C925" s="60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63"/>
      <c r="U925" s="63"/>
    </row>
    <row r="926" ht="15.75" customHeight="1">
      <c r="A926" s="60"/>
      <c r="B926" s="60"/>
      <c r="C926" s="60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63"/>
      <c r="U926" s="63"/>
    </row>
    <row r="927" ht="15.75" customHeight="1">
      <c r="A927" s="60"/>
      <c r="B927" s="60"/>
      <c r="C927" s="60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63"/>
      <c r="U927" s="63"/>
    </row>
    <row r="928" ht="15.75" customHeight="1">
      <c r="A928" s="60"/>
      <c r="B928" s="60"/>
      <c r="C928" s="60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63"/>
      <c r="U928" s="63"/>
    </row>
    <row r="929" ht="15.75" customHeight="1">
      <c r="A929" s="60"/>
      <c r="B929" s="60"/>
      <c r="C929" s="60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63"/>
      <c r="U929" s="63"/>
    </row>
    <row r="930" ht="15.75" customHeight="1">
      <c r="A930" s="60"/>
      <c r="B930" s="60"/>
      <c r="C930" s="60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63"/>
      <c r="U930" s="63"/>
    </row>
    <row r="931" ht="15.75" customHeight="1">
      <c r="A931" s="60"/>
      <c r="B931" s="60"/>
      <c r="C931" s="60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63"/>
      <c r="U931" s="63"/>
    </row>
    <row r="932" ht="15.75" customHeight="1">
      <c r="A932" s="60"/>
      <c r="B932" s="60"/>
      <c r="C932" s="60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63"/>
      <c r="U932" s="63"/>
    </row>
    <row r="933" ht="15.75" customHeight="1">
      <c r="A933" s="60"/>
      <c r="B933" s="60"/>
      <c r="C933" s="60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63"/>
      <c r="U933" s="63"/>
    </row>
    <row r="934" ht="15.75" customHeight="1">
      <c r="A934" s="60"/>
      <c r="B934" s="60"/>
      <c r="C934" s="60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63"/>
      <c r="U934" s="63"/>
    </row>
    <row r="935" ht="15.75" customHeight="1">
      <c r="A935" s="60"/>
      <c r="B935" s="60"/>
      <c r="C935" s="60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63"/>
      <c r="U935" s="63"/>
    </row>
    <row r="936" ht="15.75" customHeight="1">
      <c r="A936" s="60"/>
      <c r="B936" s="60"/>
      <c r="C936" s="60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63"/>
      <c r="U936" s="63"/>
    </row>
    <row r="937" ht="15.75" customHeight="1">
      <c r="A937" s="60"/>
      <c r="B937" s="60"/>
      <c r="C937" s="60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63"/>
      <c r="U937" s="63"/>
    </row>
    <row r="938" ht="15.75" customHeight="1">
      <c r="A938" s="60"/>
      <c r="B938" s="60"/>
      <c r="C938" s="60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63"/>
      <c r="U938" s="63"/>
    </row>
    <row r="939" ht="15.75" customHeight="1">
      <c r="A939" s="60"/>
      <c r="B939" s="60"/>
      <c r="C939" s="60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63"/>
      <c r="U939" s="63"/>
    </row>
    <row r="940" ht="15.75" customHeight="1">
      <c r="A940" s="60"/>
      <c r="B940" s="60"/>
      <c r="C940" s="60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63"/>
      <c r="U940" s="63"/>
    </row>
    <row r="941" ht="15.75" customHeight="1">
      <c r="A941" s="60"/>
      <c r="B941" s="60"/>
      <c r="C941" s="60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63"/>
      <c r="U941" s="63"/>
    </row>
    <row r="942" ht="15.75" customHeight="1">
      <c r="A942" s="60"/>
      <c r="B942" s="60"/>
      <c r="C942" s="60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63"/>
      <c r="U942" s="63"/>
    </row>
    <row r="943" ht="15.75" customHeight="1">
      <c r="A943" s="60"/>
      <c r="B943" s="60"/>
      <c r="C943" s="60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63"/>
      <c r="U943" s="63"/>
    </row>
    <row r="944" ht="15.75" customHeight="1">
      <c r="A944" s="60"/>
      <c r="B944" s="60"/>
      <c r="C944" s="60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63"/>
      <c r="U944" s="63"/>
    </row>
    <row r="945" ht="15.75" customHeight="1">
      <c r="A945" s="60"/>
      <c r="B945" s="60"/>
      <c r="C945" s="60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63"/>
      <c r="U945" s="63"/>
    </row>
    <row r="946" ht="15.75" customHeight="1">
      <c r="A946" s="60"/>
      <c r="B946" s="60"/>
      <c r="C946" s="60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63"/>
      <c r="U946" s="63"/>
    </row>
    <row r="947" ht="15.75" customHeight="1">
      <c r="A947" s="60"/>
      <c r="B947" s="60"/>
      <c r="C947" s="60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63"/>
      <c r="U947" s="63"/>
    </row>
    <row r="948" ht="15.75" customHeight="1">
      <c r="A948" s="60"/>
      <c r="B948" s="60"/>
      <c r="C948" s="60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63"/>
      <c r="U948" s="63"/>
    </row>
    <row r="949" ht="15.75" customHeight="1">
      <c r="A949" s="60"/>
      <c r="B949" s="60"/>
      <c r="C949" s="60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63"/>
      <c r="U949" s="63"/>
    </row>
    <row r="950" ht="15.75" customHeight="1">
      <c r="A950" s="60"/>
      <c r="B950" s="60"/>
      <c r="C950" s="60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63"/>
      <c r="U950" s="63"/>
    </row>
    <row r="951" ht="15.75" customHeight="1">
      <c r="A951" s="60"/>
      <c r="B951" s="60"/>
      <c r="C951" s="60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63"/>
      <c r="U951" s="63"/>
    </row>
    <row r="952" ht="15.75" customHeight="1">
      <c r="A952" s="60"/>
      <c r="B952" s="60"/>
      <c r="C952" s="60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63"/>
      <c r="U952" s="63"/>
    </row>
    <row r="953" ht="15.75" customHeight="1">
      <c r="A953" s="60"/>
      <c r="B953" s="60"/>
      <c r="C953" s="60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63"/>
      <c r="U953" s="63"/>
    </row>
    <row r="954" ht="15.75" customHeight="1">
      <c r="A954" s="60"/>
      <c r="B954" s="60"/>
      <c r="C954" s="60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63"/>
      <c r="U954" s="63"/>
    </row>
    <row r="955" ht="15.75" customHeight="1">
      <c r="A955" s="60"/>
      <c r="B955" s="60"/>
      <c r="C955" s="60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63"/>
      <c r="U955" s="63"/>
    </row>
    <row r="956" ht="15.75" customHeight="1">
      <c r="A956" s="60"/>
      <c r="B956" s="60"/>
      <c r="C956" s="60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63"/>
      <c r="U956" s="63"/>
    </row>
    <row r="957" ht="15.75" customHeight="1">
      <c r="A957" s="60"/>
      <c r="B957" s="60"/>
      <c r="C957" s="60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63"/>
      <c r="U957" s="63"/>
    </row>
    <row r="958" ht="15.75" customHeight="1">
      <c r="A958" s="60"/>
      <c r="B958" s="60"/>
      <c r="C958" s="60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63"/>
      <c r="U958" s="63"/>
    </row>
    <row r="959" ht="15.75" customHeight="1">
      <c r="A959" s="60"/>
      <c r="B959" s="60"/>
      <c r="C959" s="60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63"/>
      <c r="U959" s="63"/>
    </row>
    <row r="960" ht="15.75" customHeight="1">
      <c r="A960" s="60"/>
      <c r="B960" s="60"/>
      <c r="C960" s="60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63"/>
      <c r="U960" s="63"/>
    </row>
    <row r="961" ht="15.75" customHeight="1">
      <c r="A961" s="60"/>
      <c r="B961" s="60"/>
      <c r="C961" s="60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63"/>
      <c r="U961" s="63"/>
    </row>
    <row r="962" ht="15.75" customHeight="1">
      <c r="A962" s="60"/>
      <c r="B962" s="60"/>
      <c r="C962" s="60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63"/>
      <c r="U962" s="63"/>
    </row>
    <row r="963" ht="15.75" customHeight="1">
      <c r="A963" s="60"/>
      <c r="B963" s="60"/>
      <c r="C963" s="60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63"/>
      <c r="U963" s="63"/>
    </row>
    <row r="964" ht="15.75" customHeight="1">
      <c r="A964" s="60"/>
      <c r="B964" s="60"/>
      <c r="C964" s="60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63"/>
      <c r="U964" s="63"/>
    </row>
    <row r="965" ht="15.75" customHeight="1">
      <c r="A965" s="60"/>
      <c r="B965" s="60"/>
      <c r="C965" s="60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63"/>
      <c r="U965" s="63"/>
    </row>
    <row r="966" ht="15.75" customHeight="1">
      <c r="A966" s="60"/>
      <c r="B966" s="60"/>
      <c r="C966" s="60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63"/>
      <c r="U966" s="63"/>
    </row>
    <row r="967" ht="15.75" customHeight="1">
      <c r="A967" s="60"/>
      <c r="B967" s="60"/>
      <c r="C967" s="60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63"/>
      <c r="U967" s="63"/>
    </row>
    <row r="968" ht="15.75" customHeight="1">
      <c r="A968" s="60"/>
      <c r="B968" s="60"/>
      <c r="C968" s="60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63"/>
      <c r="U968" s="63"/>
    </row>
    <row r="969" ht="15.75" customHeight="1">
      <c r="A969" s="60"/>
      <c r="B969" s="60"/>
      <c r="C969" s="60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63"/>
      <c r="U969" s="63"/>
    </row>
    <row r="970" ht="15.75" customHeight="1">
      <c r="A970" s="60"/>
      <c r="B970" s="60"/>
      <c r="C970" s="60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63"/>
      <c r="U970" s="63"/>
    </row>
    <row r="971" ht="15.75" customHeight="1">
      <c r="A971" s="60"/>
      <c r="B971" s="60"/>
      <c r="C971" s="60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63"/>
      <c r="U971" s="63"/>
    </row>
    <row r="972" ht="15.75" customHeight="1">
      <c r="A972" s="60"/>
      <c r="B972" s="60"/>
      <c r="C972" s="60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63"/>
      <c r="U972" s="63"/>
    </row>
    <row r="973" ht="15.75" customHeight="1">
      <c r="A973" s="60"/>
      <c r="B973" s="60"/>
      <c r="C973" s="60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63"/>
      <c r="U973" s="63"/>
    </row>
    <row r="974" ht="15.75" customHeight="1">
      <c r="A974" s="60"/>
      <c r="B974" s="60"/>
      <c r="C974" s="60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63"/>
      <c r="U974" s="63"/>
    </row>
    <row r="975" ht="15.75" customHeight="1">
      <c r="A975" s="60"/>
      <c r="B975" s="60"/>
      <c r="C975" s="60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63"/>
      <c r="U975" s="63"/>
    </row>
    <row r="976" ht="15.75" customHeight="1">
      <c r="A976" s="60"/>
      <c r="B976" s="60"/>
      <c r="C976" s="60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63"/>
      <c r="U976" s="63"/>
    </row>
    <row r="977" ht="15.75" customHeight="1">
      <c r="A977" s="60"/>
      <c r="B977" s="60"/>
      <c r="C977" s="60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63"/>
      <c r="U977" s="63"/>
    </row>
    <row r="978" ht="15.75" customHeight="1">
      <c r="A978" s="60"/>
      <c r="B978" s="60"/>
      <c r="C978" s="60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63"/>
      <c r="U978" s="63"/>
    </row>
    <row r="979" ht="15.75" customHeight="1">
      <c r="A979" s="60"/>
      <c r="B979" s="60"/>
      <c r="C979" s="60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63"/>
      <c r="U979" s="63"/>
    </row>
    <row r="980" ht="15.75" customHeight="1">
      <c r="A980" s="60"/>
      <c r="B980" s="60"/>
      <c r="C980" s="60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63"/>
      <c r="U980" s="63"/>
    </row>
    <row r="981" ht="15.75" customHeight="1">
      <c r="A981" s="60"/>
      <c r="B981" s="60"/>
      <c r="C981" s="60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63"/>
      <c r="U981" s="63"/>
    </row>
    <row r="982" ht="15.75" customHeight="1">
      <c r="A982" s="60"/>
      <c r="B982" s="60"/>
      <c r="C982" s="60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63"/>
      <c r="U982" s="63"/>
    </row>
    <row r="983" ht="15.75" customHeight="1">
      <c r="A983" s="60"/>
      <c r="B983" s="60"/>
      <c r="C983" s="60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63"/>
      <c r="U983" s="63"/>
    </row>
    <row r="984" ht="15.75" customHeight="1">
      <c r="A984" s="60"/>
      <c r="B984" s="60"/>
      <c r="C984" s="60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63"/>
      <c r="U984" s="63"/>
    </row>
    <row r="985" ht="15.75" customHeight="1">
      <c r="A985" s="60"/>
      <c r="B985" s="60"/>
      <c r="C985" s="60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63"/>
      <c r="U985" s="63"/>
    </row>
    <row r="986" ht="15.75" customHeight="1">
      <c r="A986" s="60"/>
      <c r="B986" s="60"/>
      <c r="C986" s="60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63"/>
      <c r="U986" s="63"/>
    </row>
    <row r="987" ht="15.75" customHeight="1">
      <c r="A987" s="60"/>
      <c r="B987" s="60"/>
      <c r="C987" s="60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63"/>
      <c r="U987" s="63"/>
    </row>
    <row r="988" ht="15.75" customHeight="1">
      <c r="A988" s="60"/>
      <c r="B988" s="60"/>
      <c r="C988" s="60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63"/>
      <c r="U988" s="63"/>
    </row>
    <row r="989" ht="15.75" customHeight="1">
      <c r="A989" s="60"/>
      <c r="B989" s="60"/>
      <c r="C989" s="60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63"/>
      <c r="U989" s="63"/>
    </row>
    <row r="990" ht="15.75" customHeight="1">
      <c r="A990" s="60"/>
      <c r="B990" s="60"/>
      <c r="C990" s="60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63"/>
      <c r="U990" s="63"/>
    </row>
    <row r="991" ht="15.75" customHeight="1">
      <c r="A991" s="60"/>
      <c r="B991" s="60"/>
      <c r="C991" s="60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63"/>
      <c r="U991" s="63"/>
    </row>
    <row r="992" ht="15.75" customHeight="1">
      <c r="A992" s="60"/>
      <c r="B992" s="60"/>
      <c r="C992" s="60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63"/>
      <c r="U992" s="63"/>
    </row>
    <row r="993" ht="15.75" customHeight="1">
      <c r="A993" s="60"/>
      <c r="B993" s="60"/>
      <c r="C993" s="60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63"/>
      <c r="U993" s="63"/>
    </row>
    <row r="994" ht="15.75" customHeight="1">
      <c r="A994" s="60"/>
      <c r="B994" s="60"/>
      <c r="C994" s="60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63"/>
      <c r="U994" s="63"/>
    </row>
    <row r="995" ht="15.75" customHeight="1">
      <c r="A995" s="60"/>
      <c r="B995" s="60"/>
      <c r="C995" s="60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63"/>
      <c r="U995" s="63"/>
    </row>
    <row r="996" ht="15.75" customHeight="1">
      <c r="A996" s="60"/>
      <c r="B996" s="60"/>
      <c r="C996" s="60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63"/>
      <c r="U996" s="63"/>
    </row>
    <row r="997" ht="15.75" customHeight="1">
      <c r="A997" s="60"/>
      <c r="B997" s="60"/>
      <c r="C997" s="60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63"/>
      <c r="U997" s="63"/>
    </row>
    <row r="998" ht="15.75" customHeight="1">
      <c r="A998" s="60"/>
      <c r="B998" s="60"/>
      <c r="C998" s="60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63"/>
      <c r="U998" s="63"/>
    </row>
    <row r="999" ht="15.75" customHeight="1">
      <c r="A999" s="60"/>
      <c r="B999" s="60"/>
      <c r="C999" s="60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63"/>
      <c r="U999" s="63"/>
    </row>
    <row r="1000" ht="15.75" customHeight="1">
      <c r="A1000" s="60"/>
      <c r="B1000" s="60"/>
      <c r="C1000" s="60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63"/>
      <c r="U1000" s="63"/>
    </row>
  </sheetData>
  <mergeCells count="9">
    <mergeCell ref="A18:A26"/>
    <mergeCell ref="A28:A32"/>
    <mergeCell ref="D1:J1"/>
    <mergeCell ref="K1:Q1"/>
    <mergeCell ref="A3:A5"/>
    <mergeCell ref="X5:Y5"/>
    <mergeCell ref="Z5:Z6"/>
    <mergeCell ref="AA5:AB5"/>
    <mergeCell ref="A7:A16"/>
  </mergeCells>
  <printOptions/>
  <pageMargins bottom="0.787401575" footer="0.0" header="0.0" left="0.511811024" right="0.511811024" top="0.787401575"/>
  <pageSetup paperSize="9" orientation="portrait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 outlineLevelRow="1"/>
  <cols>
    <col customWidth="1" min="1" max="1" width="56.43"/>
    <col customWidth="1" min="2" max="8" width="15.71"/>
    <col customWidth="1" min="9" max="13" width="13.71"/>
    <col customWidth="1" min="14" max="26" width="8.86"/>
  </cols>
  <sheetData>
    <row r="1" ht="30.0" customHeight="1">
      <c r="A1" s="97" t="s">
        <v>202</v>
      </c>
      <c r="B1" s="28"/>
      <c r="C1" s="28"/>
      <c r="D1" s="28"/>
      <c r="E1" s="28"/>
      <c r="F1" s="28"/>
      <c r="G1" s="29"/>
      <c r="H1" s="98">
        <v>30.4375</v>
      </c>
    </row>
    <row r="2" ht="15.0" customHeight="1">
      <c r="A2" s="99"/>
      <c r="B2" s="99"/>
      <c r="C2" s="100"/>
      <c r="D2" s="101" t="s">
        <v>29</v>
      </c>
      <c r="E2" s="102"/>
      <c r="F2" s="101" t="s">
        <v>29</v>
      </c>
      <c r="G2" s="101" t="s">
        <v>29</v>
      </c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>
      <c r="A3" s="103" t="s">
        <v>203</v>
      </c>
      <c r="B3" s="103" t="s">
        <v>204</v>
      </c>
      <c r="C3" s="31" t="s">
        <v>161</v>
      </c>
      <c r="D3" s="104" t="s">
        <v>205</v>
      </c>
      <c r="E3" s="31" t="s">
        <v>206</v>
      </c>
      <c r="F3" s="31" t="s">
        <v>207</v>
      </c>
      <c r="G3" s="104" t="s">
        <v>208</v>
      </c>
      <c r="I3" s="11" t="s">
        <v>209</v>
      </c>
      <c r="J3" s="11" t="s">
        <v>210</v>
      </c>
      <c r="K3" s="105" t="s">
        <v>211</v>
      </c>
      <c r="L3" s="11" t="s">
        <v>212</v>
      </c>
      <c r="M3" s="105" t="s">
        <v>211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>
      <c r="A4" s="106" t="s">
        <v>173</v>
      </c>
      <c r="B4" s="106" t="s">
        <v>213</v>
      </c>
      <c r="C4" s="106">
        <v>200.0</v>
      </c>
      <c r="D4" s="107">
        <f>MIN('Base de alimentos'!$A$12:$B$14)</f>
        <v>0.0075</v>
      </c>
      <c r="E4" s="108">
        <f>'Cardápio'!U3</f>
        <v>30.4375</v>
      </c>
      <c r="F4" s="106">
        <f>'Cardápio'!T3</f>
        <v>6000</v>
      </c>
      <c r="G4" s="109">
        <f t="shared" ref="G4:G6" si="1">IFERROR(D4*F4,"-")</f>
        <v>45</v>
      </c>
      <c r="I4" s="105">
        <f t="shared" ref="I4:I6" si="2">C4*D4</f>
        <v>1.5</v>
      </c>
      <c r="J4" s="105">
        <v>0.6325</v>
      </c>
      <c r="K4" s="110">
        <f t="shared" ref="K4:K6" si="3">(I4-J4)/I4</f>
        <v>0.5783333333</v>
      </c>
      <c r="L4" s="105">
        <v>0.7315</v>
      </c>
      <c r="M4" s="110">
        <f t="shared" ref="M4:M6" si="4">(I4-L4)/I4</f>
        <v>0.5123333333</v>
      </c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>
      <c r="A5" s="106" t="s">
        <v>174</v>
      </c>
      <c r="B5" s="106" t="s">
        <v>214</v>
      </c>
      <c r="C5" s="106">
        <v>50.0</v>
      </c>
      <c r="D5" s="107">
        <f>MIN('Base de alimentos'!$A$36:$B$38)</f>
        <v>0.0200923075</v>
      </c>
      <c r="E5" s="108">
        <f>'Cardápio'!U4</f>
        <v>30.4375</v>
      </c>
      <c r="F5" s="106">
        <f>'Cardápio'!T4</f>
        <v>1500</v>
      </c>
      <c r="G5" s="109">
        <f t="shared" si="1"/>
        <v>30.13846125</v>
      </c>
      <c r="I5" s="105">
        <f t="shared" si="2"/>
        <v>1.004615375</v>
      </c>
      <c r="J5" s="111">
        <v>0.4025</v>
      </c>
      <c r="K5" s="110">
        <f t="shared" si="3"/>
        <v>0.5993491539</v>
      </c>
      <c r="L5" s="111">
        <v>0.4615</v>
      </c>
      <c r="M5" s="110">
        <f t="shared" si="4"/>
        <v>0.54062021</v>
      </c>
    </row>
    <row r="6">
      <c r="A6" s="106" t="s">
        <v>91</v>
      </c>
      <c r="B6" s="106" t="s">
        <v>214</v>
      </c>
      <c r="C6" s="106">
        <v>10.0</v>
      </c>
      <c r="D6" s="107">
        <f>MIN('Base de alimentos'!$A$60:$B$62)</f>
        <v>0.012</v>
      </c>
      <c r="E6" s="108">
        <f>'Cardápio'!U5</f>
        <v>30.4375</v>
      </c>
      <c r="F6" s="106">
        <f>'Cardápio'!T5</f>
        <v>300</v>
      </c>
      <c r="G6" s="109">
        <f t="shared" si="1"/>
        <v>3.6</v>
      </c>
      <c r="I6" s="105">
        <f t="shared" si="2"/>
        <v>0.12</v>
      </c>
      <c r="J6" s="111">
        <v>0.115</v>
      </c>
      <c r="K6" s="110">
        <f t="shared" si="3"/>
        <v>0.04166666667</v>
      </c>
      <c r="L6" s="111">
        <v>0.133</v>
      </c>
      <c r="M6" s="110">
        <f t="shared" si="4"/>
        <v>-0.1083333333</v>
      </c>
    </row>
    <row r="7">
      <c r="A7" s="112" t="s">
        <v>215</v>
      </c>
      <c r="B7" s="28"/>
      <c r="C7" s="28"/>
      <c r="D7" s="28"/>
      <c r="E7" s="28"/>
      <c r="F7" s="29"/>
      <c r="G7" s="113">
        <f>SUM(G4:G6)</f>
        <v>78.73846125</v>
      </c>
      <c r="H7" s="114" t="s">
        <v>216</v>
      </c>
      <c r="I7" s="115">
        <f t="shared" ref="I7:M7" si="5">SUM(I4:I6)</f>
        <v>2.624615375</v>
      </c>
      <c r="J7" s="115">
        <f t="shared" si="5"/>
        <v>1.15</v>
      </c>
      <c r="K7" s="116">
        <f t="shared" si="5"/>
        <v>1.219349154</v>
      </c>
      <c r="L7" s="115">
        <f t="shared" si="5"/>
        <v>1.326</v>
      </c>
      <c r="M7" s="116">
        <f t="shared" si="5"/>
        <v>0.94462021</v>
      </c>
    </row>
    <row r="8">
      <c r="A8" s="117" t="s">
        <v>217</v>
      </c>
      <c r="B8" s="28"/>
      <c r="C8" s="28"/>
      <c r="D8" s="28"/>
      <c r="E8" s="28"/>
      <c r="F8" s="29"/>
      <c r="G8" s="113">
        <f>G7/$H$1</f>
        <v>2.586889897</v>
      </c>
    </row>
    <row r="9">
      <c r="A9" s="102"/>
      <c r="B9" s="102"/>
      <c r="C9" s="102"/>
      <c r="D9" s="102"/>
      <c r="E9" s="102"/>
      <c r="F9" s="102"/>
      <c r="G9" s="102"/>
    </row>
    <row r="10">
      <c r="A10" s="97" t="s">
        <v>218</v>
      </c>
      <c r="B10" s="28"/>
      <c r="C10" s="28"/>
      <c r="D10" s="28"/>
      <c r="E10" s="28"/>
      <c r="F10" s="28"/>
      <c r="G10" s="29"/>
    </row>
    <row r="11">
      <c r="A11" s="99"/>
      <c r="B11" s="99"/>
      <c r="C11" s="100"/>
      <c r="D11" s="102"/>
      <c r="E11" s="102"/>
      <c r="F11" s="102"/>
      <c r="G11" s="102"/>
    </row>
    <row r="12">
      <c r="A12" s="118" t="s">
        <v>203</v>
      </c>
      <c r="B12" s="118" t="s">
        <v>204</v>
      </c>
      <c r="C12" s="119" t="s">
        <v>161</v>
      </c>
      <c r="D12" s="120" t="s">
        <v>205</v>
      </c>
      <c r="E12" s="31" t="s">
        <v>206</v>
      </c>
      <c r="F12" s="31" t="s">
        <v>207</v>
      </c>
      <c r="G12" s="120" t="s">
        <v>208</v>
      </c>
    </row>
    <row r="13">
      <c r="A13" s="106" t="s">
        <v>112</v>
      </c>
      <c r="B13" s="106" t="s">
        <v>214</v>
      </c>
      <c r="C13" s="106">
        <v>200.0</v>
      </c>
      <c r="D13" s="107">
        <f>MIN('Base de alimentos'!$A$111:$B$113)</f>
        <v>0.004389</v>
      </c>
      <c r="E13" s="108">
        <f>'Cardápio'!U18</f>
        <v>30.4375</v>
      </c>
      <c r="F13" s="106">
        <f>'Cardápio'!T18</f>
        <v>2085</v>
      </c>
      <c r="G13" s="109">
        <f t="shared" ref="G13:G22" si="6">IFERROR(D13*F13,"-")</f>
        <v>9.151065</v>
      </c>
    </row>
    <row r="14">
      <c r="A14" s="106" t="s">
        <v>219</v>
      </c>
      <c r="B14" s="106" t="s">
        <v>214</v>
      </c>
      <c r="C14" s="106">
        <f>150*60%</f>
        <v>90</v>
      </c>
      <c r="D14" s="107">
        <f>MIN('Base de alimentos'!$A$123:$B$125)</f>
        <v>0.0061</v>
      </c>
      <c r="E14" s="108">
        <f>'Cardápio'!U19</f>
        <v>30.4375</v>
      </c>
      <c r="F14" s="106">
        <f>'Cardápio'!T19</f>
        <v>729</v>
      </c>
      <c r="G14" s="109">
        <f t="shared" si="6"/>
        <v>4.4469</v>
      </c>
    </row>
    <row r="15">
      <c r="A15" s="106" t="s">
        <v>183</v>
      </c>
      <c r="B15" s="106" t="s">
        <v>214</v>
      </c>
      <c r="C15" s="106">
        <v>150.0</v>
      </c>
      <c r="D15" s="107">
        <f>MIN('Base de alimentos'!$A$207:$B$209)</f>
        <v>0.00247768352</v>
      </c>
      <c r="E15" s="108">
        <f>'Cardápio'!U20</f>
        <v>30.4375</v>
      </c>
      <c r="F15" s="106">
        <f>'Cardápio'!T20</f>
        <v>5436</v>
      </c>
      <c r="G15" s="109">
        <f t="shared" si="6"/>
        <v>13.46868761</v>
      </c>
    </row>
    <row r="16">
      <c r="A16" s="106" t="s">
        <v>185</v>
      </c>
      <c r="B16" s="106" t="s">
        <v>214</v>
      </c>
      <c r="C16" s="106">
        <v>150.0</v>
      </c>
      <c r="D16" s="107">
        <f>MIN('Base de alimentos'!$A$135:$B$137)</f>
        <v>0.02293</v>
      </c>
      <c r="E16" s="108">
        <f>'Cardápio'!U21</f>
        <v>13.18958333</v>
      </c>
      <c r="F16" s="106">
        <f>'Cardápio'!T21</f>
        <v>3287.7</v>
      </c>
      <c r="G16" s="109">
        <f t="shared" si="6"/>
        <v>75.386961</v>
      </c>
    </row>
    <row r="17">
      <c r="A17" s="106" t="s">
        <v>188</v>
      </c>
      <c r="B17" s="106" t="s">
        <v>214</v>
      </c>
      <c r="C17" s="106">
        <v>150.0</v>
      </c>
      <c r="D17" s="107">
        <f>MIN('Base de alimentos'!$A$147:$B$149)</f>
        <v>0.00815333</v>
      </c>
      <c r="E17" s="108">
        <f>'Cardápio'!U22</f>
        <v>8.116666667</v>
      </c>
      <c r="F17" s="106">
        <f>'Cardápio'!T22</f>
        <v>1926.4</v>
      </c>
      <c r="G17" s="109">
        <f t="shared" si="6"/>
        <v>15.70657491</v>
      </c>
    </row>
    <row r="18">
      <c r="A18" s="106" t="s">
        <v>190</v>
      </c>
      <c r="B18" s="106" t="s">
        <v>214</v>
      </c>
      <c r="C18" s="106">
        <v>150.0</v>
      </c>
      <c r="D18" s="107">
        <f>MIN('Base de alimentos'!$A$159:$B$161)</f>
        <v>0.03861</v>
      </c>
      <c r="E18" s="108">
        <f>'Cardápio'!U23</f>
        <v>2.029166667</v>
      </c>
      <c r="F18" s="106">
        <f>'Cardápio'!T23</f>
        <v>391.6</v>
      </c>
      <c r="G18" s="109">
        <f t="shared" si="6"/>
        <v>15.119676</v>
      </c>
    </row>
    <row r="19" ht="15.75" customHeight="1">
      <c r="A19" s="106" t="s">
        <v>192</v>
      </c>
      <c r="B19" s="106" t="s">
        <v>214</v>
      </c>
      <c r="C19" s="106">
        <v>150.0</v>
      </c>
      <c r="D19" s="107">
        <f>MIN('Base de alimentos'!$A$171:$B$173)</f>
        <v>0.012336762</v>
      </c>
      <c r="E19" s="108">
        <f>'Cardápio'!U24</f>
        <v>2.029166667</v>
      </c>
      <c r="F19" s="106">
        <f>'Cardápio'!T24</f>
        <v>774</v>
      </c>
      <c r="G19" s="109">
        <f t="shared" si="6"/>
        <v>9.548653788</v>
      </c>
    </row>
    <row r="20" ht="15.75" customHeight="1">
      <c r="A20" s="106" t="s">
        <v>194</v>
      </c>
      <c r="B20" s="106" t="s">
        <v>214</v>
      </c>
      <c r="C20" s="106">
        <v>150.0</v>
      </c>
      <c r="D20" s="107">
        <f>MIN('Base de alimentos'!$A$183:$B$185)</f>
        <v>0.016384198</v>
      </c>
      <c r="E20" s="108">
        <f>'Cardápio'!U25</f>
        <v>3.04375</v>
      </c>
      <c r="F20" s="106">
        <f>'Cardápio'!T25</f>
        <v>675</v>
      </c>
      <c r="G20" s="109">
        <f t="shared" si="6"/>
        <v>11.05933365</v>
      </c>
    </row>
    <row r="21" ht="15.75" customHeight="1">
      <c r="A21" s="106" t="s">
        <v>195</v>
      </c>
      <c r="B21" s="106" t="s">
        <v>214</v>
      </c>
      <c r="C21" s="106" t="s">
        <v>220</v>
      </c>
      <c r="D21" s="107">
        <f>MIN('Base de alimentos'!$A$195:$B$197)</f>
        <v>0.45</v>
      </c>
      <c r="E21" s="108">
        <f>'Cardápio'!U26</f>
        <v>2.029166667</v>
      </c>
      <c r="F21" s="106">
        <f>'Cardápio'!T26</f>
        <v>4</v>
      </c>
      <c r="G21" s="109">
        <f t="shared" si="6"/>
        <v>1.8</v>
      </c>
    </row>
    <row r="22" ht="15.75" customHeight="1">
      <c r="A22" s="106" t="s">
        <v>196</v>
      </c>
      <c r="B22" s="106" t="s">
        <v>213</v>
      </c>
      <c r="C22" s="106">
        <v>200.0</v>
      </c>
      <c r="D22" s="107">
        <f>MIN('Base de alimentos'!$A$24:$B$26)</f>
        <v>0.0047</v>
      </c>
      <c r="E22" s="108">
        <f>'Cardápio'!U16</f>
        <v>30.4375</v>
      </c>
      <c r="F22" s="106">
        <f>'Cardápio'!T16</f>
        <v>6000</v>
      </c>
      <c r="G22" s="109">
        <f t="shared" si="6"/>
        <v>28.2</v>
      </c>
    </row>
    <row r="23" ht="15.75" customHeight="1">
      <c r="A23" s="112" t="s">
        <v>215</v>
      </c>
      <c r="B23" s="28"/>
      <c r="C23" s="28"/>
      <c r="D23" s="28"/>
      <c r="E23" s="28"/>
      <c r="F23" s="29"/>
      <c r="G23" s="113">
        <f>SUM(G13:G22)</f>
        <v>183.887852</v>
      </c>
    </row>
    <row r="24" ht="15.75" customHeight="1">
      <c r="A24" s="117" t="s">
        <v>217</v>
      </c>
      <c r="B24" s="28"/>
      <c r="C24" s="28"/>
      <c r="D24" s="28"/>
      <c r="E24" s="28"/>
      <c r="F24" s="29"/>
      <c r="G24" s="113">
        <f>G23/$H$1</f>
        <v>6.041490003</v>
      </c>
    </row>
    <row r="25" ht="15.75" customHeight="1">
      <c r="A25" s="102"/>
      <c r="B25" s="102"/>
      <c r="C25" s="102"/>
      <c r="D25" s="102"/>
      <c r="E25" s="102"/>
      <c r="F25" s="102"/>
      <c r="G25" s="102"/>
    </row>
    <row r="26">
      <c r="A26" s="97" t="s">
        <v>221</v>
      </c>
      <c r="B26" s="28"/>
      <c r="C26" s="28"/>
      <c r="D26" s="28"/>
      <c r="E26" s="28"/>
      <c r="F26" s="28"/>
      <c r="G26" s="29"/>
    </row>
    <row r="27" ht="15.75" customHeight="1">
      <c r="A27" s="99"/>
      <c r="B27" s="99"/>
      <c r="C27" s="100"/>
      <c r="D27" s="102"/>
      <c r="E27" s="102"/>
      <c r="F27" s="102"/>
      <c r="G27" s="102"/>
    </row>
    <row r="28" ht="15.75" customHeight="1">
      <c r="A28" s="118" t="s">
        <v>203</v>
      </c>
      <c r="B28" s="118" t="s">
        <v>204</v>
      </c>
      <c r="C28" s="119" t="s">
        <v>161</v>
      </c>
      <c r="D28" s="120" t="s">
        <v>205</v>
      </c>
      <c r="E28" s="31" t="s">
        <v>206</v>
      </c>
      <c r="F28" s="31" t="s">
        <v>207</v>
      </c>
      <c r="G28" s="120" t="s">
        <v>208</v>
      </c>
    </row>
    <row r="29" ht="15.75" customHeight="1">
      <c r="A29" s="106" t="s">
        <v>112</v>
      </c>
      <c r="B29" s="106" t="s">
        <v>214</v>
      </c>
      <c r="C29" s="106">
        <v>200.0</v>
      </c>
      <c r="D29" s="107">
        <f>MIN('Base de alimentos'!$A$111:$B$113)</f>
        <v>0.004389</v>
      </c>
      <c r="E29" s="108">
        <f>'Cardápio'!U18</f>
        <v>30.4375</v>
      </c>
      <c r="F29" s="106">
        <f>'Cardápio'!T18</f>
        <v>2085</v>
      </c>
      <c r="G29" s="109">
        <f t="shared" ref="G29:G37" si="7">IFERROR(D29*F29,"-")</f>
        <v>9.151065</v>
      </c>
    </row>
    <row r="30" ht="15.75" customHeight="1">
      <c r="A30" s="106" t="s">
        <v>219</v>
      </c>
      <c r="B30" s="106" t="s">
        <v>214</v>
      </c>
      <c r="C30" s="106">
        <f>150*60%</f>
        <v>90</v>
      </c>
      <c r="D30" s="107">
        <f>MIN('Base de alimentos'!$A$123:$B$125)</f>
        <v>0.0061</v>
      </c>
      <c r="E30" s="108">
        <f>'Cardápio'!U19</f>
        <v>30.4375</v>
      </c>
      <c r="F30" s="106">
        <f>'Cardápio'!T19</f>
        <v>729</v>
      </c>
      <c r="G30" s="109">
        <f t="shared" si="7"/>
        <v>4.4469</v>
      </c>
    </row>
    <row r="31" ht="15.75" customHeight="1">
      <c r="A31" s="106" t="s">
        <v>183</v>
      </c>
      <c r="B31" s="106" t="s">
        <v>214</v>
      </c>
      <c r="C31" s="106">
        <v>150.0</v>
      </c>
      <c r="D31" s="107">
        <f>MIN('Base de alimentos'!$A$207:$B$209)</f>
        <v>0.00247768352</v>
      </c>
      <c r="E31" s="108">
        <f>'Cardápio'!U20</f>
        <v>30.4375</v>
      </c>
      <c r="F31" s="106">
        <f>'Cardápio'!T20</f>
        <v>5436</v>
      </c>
      <c r="G31" s="109">
        <f t="shared" si="7"/>
        <v>13.46868761</v>
      </c>
    </row>
    <row r="32" ht="15.75" customHeight="1">
      <c r="A32" s="106" t="s">
        <v>185</v>
      </c>
      <c r="B32" s="106" t="s">
        <v>214</v>
      </c>
      <c r="C32" s="106">
        <v>150.0</v>
      </c>
      <c r="D32" s="107">
        <f>MIN('Base de alimentos'!$A$135:$B$137)</f>
        <v>0.02293</v>
      </c>
      <c r="E32" s="108">
        <f>'Cardápio'!U21</f>
        <v>13.18958333</v>
      </c>
      <c r="F32" s="106">
        <f>'Cardápio'!T21</f>
        <v>3287.7</v>
      </c>
      <c r="G32" s="109">
        <f t="shared" si="7"/>
        <v>75.386961</v>
      </c>
    </row>
    <row r="33" ht="15.75" customHeight="1">
      <c r="A33" s="106" t="s">
        <v>188</v>
      </c>
      <c r="B33" s="106" t="s">
        <v>214</v>
      </c>
      <c r="C33" s="106">
        <v>150.0</v>
      </c>
      <c r="D33" s="107">
        <f>MIN('Base de alimentos'!$A$147:$B$149)</f>
        <v>0.00815333</v>
      </c>
      <c r="E33" s="108">
        <f>'Cardápio'!U22</f>
        <v>8.116666667</v>
      </c>
      <c r="F33" s="106">
        <f>'Cardápio'!T22</f>
        <v>1926.4</v>
      </c>
      <c r="G33" s="109">
        <f t="shared" si="7"/>
        <v>15.70657491</v>
      </c>
    </row>
    <row r="34" ht="15.75" customHeight="1">
      <c r="A34" s="106" t="s">
        <v>190</v>
      </c>
      <c r="B34" s="106" t="s">
        <v>214</v>
      </c>
      <c r="C34" s="106">
        <v>150.0</v>
      </c>
      <c r="D34" s="107">
        <f>MIN('Base de alimentos'!$A$159:$B$161)</f>
        <v>0.03861</v>
      </c>
      <c r="E34" s="108">
        <f>'Cardápio'!U23</f>
        <v>2.029166667</v>
      </c>
      <c r="F34" s="106">
        <f>'Cardápio'!T23</f>
        <v>391.6</v>
      </c>
      <c r="G34" s="109">
        <f t="shared" si="7"/>
        <v>15.119676</v>
      </c>
    </row>
    <row r="35" ht="15.75" customHeight="1">
      <c r="A35" s="106" t="s">
        <v>192</v>
      </c>
      <c r="B35" s="106" t="s">
        <v>214</v>
      </c>
      <c r="C35" s="106">
        <v>150.0</v>
      </c>
      <c r="D35" s="107">
        <f>MIN('Base de alimentos'!$A$171:$B$173)</f>
        <v>0.012336762</v>
      </c>
      <c r="E35" s="108">
        <f>'Cardápio'!U24</f>
        <v>2.029166667</v>
      </c>
      <c r="F35" s="106">
        <f>'Cardápio'!T24</f>
        <v>774</v>
      </c>
      <c r="G35" s="109">
        <f t="shared" si="7"/>
        <v>9.548653788</v>
      </c>
    </row>
    <row r="36" ht="15.75" customHeight="1">
      <c r="A36" s="106" t="s">
        <v>194</v>
      </c>
      <c r="B36" s="106" t="s">
        <v>214</v>
      </c>
      <c r="C36" s="106">
        <v>150.0</v>
      </c>
      <c r="D36" s="107">
        <f>MIN('Base de alimentos'!$A$183:$B$185)</f>
        <v>0.016384198</v>
      </c>
      <c r="E36" s="108">
        <f>'Cardápio'!U25</f>
        <v>3.04375</v>
      </c>
      <c r="F36" s="106">
        <f>'Cardápio'!T25</f>
        <v>675</v>
      </c>
      <c r="G36" s="109">
        <f t="shared" si="7"/>
        <v>11.05933365</v>
      </c>
    </row>
    <row r="37" ht="15.75" customHeight="1">
      <c r="A37" s="106" t="s">
        <v>195</v>
      </c>
      <c r="B37" s="106" t="s">
        <v>214</v>
      </c>
      <c r="C37" s="106">
        <v>150.0</v>
      </c>
      <c r="D37" s="107">
        <f>MIN('Base de alimentos'!$A$195:$B$197)</f>
        <v>0.45</v>
      </c>
      <c r="E37" s="108">
        <f>'Cardápio'!U26</f>
        <v>2.029166667</v>
      </c>
      <c r="F37" s="106">
        <f>'Cardápio'!T26</f>
        <v>4</v>
      </c>
      <c r="G37" s="109">
        <f t="shared" si="7"/>
        <v>1.8</v>
      </c>
    </row>
    <row r="38" ht="15.75" customHeight="1">
      <c r="A38" s="112" t="s">
        <v>215</v>
      </c>
      <c r="B38" s="28"/>
      <c r="C38" s="28"/>
      <c r="D38" s="28"/>
      <c r="E38" s="28"/>
      <c r="F38" s="29"/>
      <c r="G38" s="113">
        <f>SUM(G29:G37)</f>
        <v>155.687852</v>
      </c>
    </row>
    <row r="39" ht="15.75" customHeight="1">
      <c r="A39" s="117" t="s">
        <v>217</v>
      </c>
      <c r="B39" s="28"/>
      <c r="C39" s="28"/>
      <c r="D39" s="28"/>
      <c r="E39" s="28"/>
      <c r="F39" s="29"/>
      <c r="G39" s="113">
        <f>G38/$H$1</f>
        <v>5.115001297</v>
      </c>
    </row>
    <row r="40" ht="15.75" customHeight="1">
      <c r="A40" s="102"/>
      <c r="B40" s="102"/>
      <c r="C40" s="102"/>
      <c r="D40" s="102"/>
      <c r="E40" s="102"/>
      <c r="F40" s="102"/>
      <c r="G40" s="102"/>
    </row>
    <row r="41">
      <c r="A41" s="97" t="s">
        <v>222</v>
      </c>
      <c r="B41" s="28"/>
      <c r="C41" s="28"/>
      <c r="D41" s="28"/>
      <c r="E41" s="28"/>
      <c r="F41" s="28"/>
      <c r="G41" s="29"/>
    </row>
    <row r="42" ht="15.75" customHeight="1">
      <c r="A42" s="99"/>
      <c r="B42" s="99"/>
      <c r="C42" s="100"/>
      <c r="D42" s="102"/>
      <c r="E42" s="102"/>
      <c r="F42" s="102"/>
      <c r="G42" s="102"/>
    </row>
    <row r="43" ht="15.75" customHeight="1">
      <c r="A43" s="118" t="s">
        <v>203</v>
      </c>
      <c r="B43" s="118" t="s">
        <v>204</v>
      </c>
      <c r="C43" s="119" t="s">
        <v>161</v>
      </c>
      <c r="D43" s="120" t="s">
        <v>205</v>
      </c>
      <c r="E43" s="31" t="s">
        <v>206</v>
      </c>
      <c r="F43" s="31" t="s">
        <v>207</v>
      </c>
      <c r="G43" s="120" t="s">
        <v>208</v>
      </c>
      <c r="I43" s="121" t="s">
        <v>209</v>
      </c>
      <c r="J43" s="121" t="s">
        <v>210</v>
      </c>
      <c r="K43" s="115" t="s">
        <v>211</v>
      </c>
      <c r="L43" s="121" t="s">
        <v>212</v>
      </c>
      <c r="M43" s="115" t="s">
        <v>211</v>
      </c>
    </row>
    <row r="44" ht="15.75" customHeight="1">
      <c r="A44" s="106" t="s">
        <v>197</v>
      </c>
      <c r="B44" s="106" t="s">
        <v>214</v>
      </c>
      <c r="C44" s="122">
        <v>50.0</v>
      </c>
      <c r="D44" s="107">
        <f>MIN('Base de alimentos'!$A$36:$B$38)</f>
        <v>0.0200923075</v>
      </c>
      <c r="E44" s="108">
        <f>'Cardápio'!U28</f>
        <v>8.116666667</v>
      </c>
      <c r="F44" s="106">
        <f>'Cardápio'!T28</f>
        <v>400</v>
      </c>
      <c r="G44" s="109">
        <f t="shared" ref="G44:G54" si="8">IFERROR(D44*F44,"-")</f>
        <v>8.036923</v>
      </c>
      <c r="I44" s="105">
        <f t="shared" ref="I44:I48" si="9">C44*D44</f>
        <v>1.004615375</v>
      </c>
      <c r="J44" s="105">
        <v>0.4025</v>
      </c>
      <c r="K44" s="110">
        <f t="shared" ref="K44:K48" si="10">(I44-J44)/I44</f>
        <v>0.5993491539</v>
      </c>
      <c r="L44" s="105">
        <v>0.658</v>
      </c>
      <c r="M44" s="110">
        <f t="shared" ref="M44:M48" si="11">(I44-L44)/I44</f>
        <v>0.3450229646</v>
      </c>
    </row>
    <row r="45" ht="15.75" customHeight="1">
      <c r="A45" s="106" t="s">
        <v>198</v>
      </c>
      <c r="B45" s="106" t="s">
        <v>214</v>
      </c>
      <c r="C45" s="122">
        <v>15.0</v>
      </c>
      <c r="D45" s="107">
        <f>MIN('Base de alimentos'!$A$72:$B$74)</f>
        <v>0.026551145</v>
      </c>
      <c r="E45" s="108">
        <f>'Cardápio'!U29</f>
        <v>8.116666667</v>
      </c>
      <c r="F45" s="106">
        <f>'Cardápio'!T29</f>
        <v>120</v>
      </c>
      <c r="G45" s="109">
        <f t="shared" si="8"/>
        <v>3.1861374</v>
      </c>
      <c r="I45" s="105">
        <f t="shared" si="9"/>
        <v>0.398267175</v>
      </c>
      <c r="J45" s="111">
        <v>0.253</v>
      </c>
      <c r="K45" s="110">
        <f t="shared" si="10"/>
        <v>0.3647480488</v>
      </c>
      <c r="L45" s="111">
        <v>0.4136</v>
      </c>
      <c r="M45" s="110">
        <f t="shared" si="11"/>
        <v>-0.03849884189</v>
      </c>
    </row>
    <row r="46" ht="15.75" customHeight="1">
      <c r="A46" s="106" t="s">
        <v>199</v>
      </c>
      <c r="B46" s="106" t="s">
        <v>214</v>
      </c>
      <c r="C46" s="122">
        <v>60.0</v>
      </c>
      <c r="D46" s="107">
        <f>MIN('Base de alimentos'!$A$48:$B$50)</f>
        <v>0.0205</v>
      </c>
      <c r="E46" s="108">
        <f>'Cardápio'!U30</f>
        <v>9.13125</v>
      </c>
      <c r="F46" s="106">
        <f>'Cardápio'!T30</f>
        <v>540</v>
      </c>
      <c r="G46" s="109">
        <f t="shared" si="8"/>
        <v>11.07</v>
      </c>
      <c r="I46" s="105">
        <f t="shared" si="9"/>
        <v>1.23</v>
      </c>
      <c r="J46" s="111">
        <v>0.6555</v>
      </c>
      <c r="K46" s="110">
        <f t="shared" si="10"/>
        <v>0.4670731707</v>
      </c>
      <c r="L46" s="111">
        <v>1.0716</v>
      </c>
      <c r="M46" s="110">
        <f t="shared" si="11"/>
        <v>0.1287804878</v>
      </c>
    </row>
    <row r="47" ht="15.75" customHeight="1">
      <c r="A47" s="106" t="s">
        <v>200</v>
      </c>
      <c r="B47" s="106" t="s">
        <v>214</v>
      </c>
      <c r="C47" s="122">
        <v>50.0</v>
      </c>
      <c r="D47" s="107">
        <f>MIN('Base de alimentos'!$A$84:$B$86)</f>
        <v>0.012625</v>
      </c>
      <c r="E47" s="108">
        <f>'Cardápio'!U31</f>
        <v>13.18958333</v>
      </c>
      <c r="F47" s="106">
        <f>'Cardápio'!T31</f>
        <v>780</v>
      </c>
      <c r="G47" s="109">
        <f t="shared" si="8"/>
        <v>9.8475</v>
      </c>
      <c r="I47" s="105">
        <f t="shared" si="9"/>
        <v>0.63125</v>
      </c>
      <c r="J47" s="111">
        <v>0.6555</v>
      </c>
      <c r="K47" s="110">
        <f t="shared" si="10"/>
        <v>-0.03841584158</v>
      </c>
      <c r="L47" s="111">
        <v>1.0716</v>
      </c>
      <c r="M47" s="110">
        <f t="shared" si="11"/>
        <v>-0.6975841584</v>
      </c>
    </row>
    <row r="48" ht="15.75" customHeight="1">
      <c r="A48" s="106" t="s">
        <v>201</v>
      </c>
      <c r="B48" s="106" t="s">
        <v>214</v>
      </c>
      <c r="C48" s="122">
        <f>ROUNDUP(AVERAGE(C49:C54),0)</f>
        <v>128</v>
      </c>
      <c r="D48" s="107">
        <f>MIN('Base de alimentos'!$A$96:$B$98)</f>
        <v>0.0035477243</v>
      </c>
      <c r="E48" s="108">
        <f>'Cardápio'!U32</f>
        <v>30.4375</v>
      </c>
      <c r="F48" s="106">
        <f>'Cardápio'!T32</f>
        <v>3840</v>
      </c>
      <c r="G48" s="109">
        <f t="shared" si="8"/>
        <v>13.62326131</v>
      </c>
      <c r="I48" s="105">
        <f t="shared" si="9"/>
        <v>0.4541087104</v>
      </c>
      <c r="J48" s="111">
        <v>0.4945</v>
      </c>
      <c r="K48" s="110">
        <f t="shared" si="10"/>
        <v>-0.08894630003</v>
      </c>
      <c r="L48" s="111">
        <v>0.8084</v>
      </c>
      <c r="M48" s="110">
        <f t="shared" si="11"/>
        <v>-0.7801904731</v>
      </c>
    </row>
    <row r="49" ht="15.75" hidden="1" customHeight="1" outlineLevel="1">
      <c r="A49" s="123" t="s">
        <v>223</v>
      </c>
      <c r="B49" s="123" t="s">
        <v>214</v>
      </c>
      <c r="C49" s="124">
        <v>130.0</v>
      </c>
      <c r="D49" s="125"/>
      <c r="E49" s="123"/>
      <c r="F49" s="123"/>
      <c r="G49" s="125">
        <f t="shared" si="8"/>
        <v>0</v>
      </c>
    </row>
    <row r="50" ht="15.75" hidden="1" customHeight="1" outlineLevel="1">
      <c r="A50" s="123" t="s">
        <v>224</v>
      </c>
      <c r="B50" s="123" t="s">
        <v>214</v>
      </c>
      <c r="C50" s="124">
        <v>133.0</v>
      </c>
      <c r="D50" s="125"/>
      <c r="E50" s="123"/>
      <c r="F50" s="123"/>
      <c r="G50" s="125">
        <f t="shared" si="8"/>
        <v>0</v>
      </c>
    </row>
    <row r="51" ht="15.75" hidden="1" customHeight="1" outlineLevel="1">
      <c r="A51" s="123" t="s">
        <v>225</v>
      </c>
      <c r="B51" s="123" t="s">
        <v>214</v>
      </c>
      <c r="C51" s="124">
        <v>86.0</v>
      </c>
      <c r="D51" s="125"/>
      <c r="E51" s="123"/>
      <c r="F51" s="123"/>
      <c r="G51" s="125">
        <f t="shared" si="8"/>
        <v>0</v>
      </c>
    </row>
    <row r="52" ht="15.75" hidden="1" customHeight="1" outlineLevel="1">
      <c r="A52" s="123" t="s">
        <v>226</v>
      </c>
      <c r="B52" s="123" t="s">
        <v>214</v>
      </c>
      <c r="C52" s="124">
        <v>141.0</v>
      </c>
      <c r="D52" s="125"/>
      <c r="E52" s="123"/>
      <c r="F52" s="123"/>
      <c r="G52" s="125">
        <f t="shared" si="8"/>
        <v>0</v>
      </c>
    </row>
    <row r="53" ht="15.75" hidden="1" customHeight="1" outlineLevel="1">
      <c r="A53" s="123" t="s">
        <v>227</v>
      </c>
      <c r="B53" s="123" t="s">
        <v>214</v>
      </c>
      <c r="C53" s="124">
        <v>160.0</v>
      </c>
      <c r="D53" s="125"/>
      <c r="E53" s="123"/>
      <c r="F53" s="123"/>
      <c r="G53" s="125">
        <f t="shared" si="8"/>
        <v>0</v>
      </c>
    </row>
    <row r="54" ht="15.75" hidden="1" customHeight="1" outlineLevel="1">
      <c r="A54" s="123" t="s">
        <v>228</v>
      </c>
      <c r="B54" s="123" t="s">
        <v>214</v>
      </c>
      <c r="C54" s="124">
        <v>115.0</v>
      </c>
      <c r="D54" s="125"/>
      <c r="E54" s="123"/>
      <c r="F54" s="123"/>
      <c r="G54" s="125">
        <f t="shared" si="8"/>
        <v>0</v>
      </c>
    </row>
    <row r="55" ht="15.75" customHeight="1" collapsed="1">
      <c r="A55" s="112" t="s">
        <v>215</v>
      </c>
      <c r="B55" s="28"/>
      <c r="C55" s="28"/>
      <c r="D55" s="28"/>
      <c r="E55" s="28"/>
      <c r="F55" s="29"/>
      <c r="G55" s="113">
        <f>SUM(G44:G48)</f>
        <v>45.76382171</v>
      </c>
      <c r="H55" s="114" t="s">
        <v>216</v>
      </c>
      <c r="I55" s="115">
        <f>SUM(I44:I48)</f>
        <v>3.71824126</v>
      </c>
      <c r="J55" s="115">
        <f>J44+J45+J48</f>
        <v>1.15</v>
      </c>
      <c r="K55" s="116">
        <f>SUM(K44:K48)</f>
        <v>1.303808232</v>
      </c>
      <c r="L55" s="115">
        <f>L44+L45+L48</f>
        <v>1.88</v>
      </c>
      <c r="M55" s="116">
        <f>SUM(M44:M48)</f>
        <v>-1.042470021</v>
      </c>
    </row>
    <row r="56" ht="15.75" customHeight="1">
      <c r="A56" s="117" t="s">
        <v>217</v>
      </c>
      <c r="B56" s="28"/>
      <c r="C56" s="28"/>
      <c r="D56" s="28"/>
      <c r="E56" s="28"/>
      <c r="F56" s="29"/>
      <c r="G56" s="113">
        <f>G55/$H$1</f>
        <v>1.503534184</v>
      </c>
    </row>
    <row r="57" ht="15.75" customHeight="1">
      <c r="A57" s="102"/>
      <c r="B57" s="102"/>
      <c r="C57" s="102"/>
      <c r="D57" s="102"/>
      <c r="E57" s="102"/>
      <c r="F57" s="102"/>
      <c r="G57" s="102"/>
    </row>
    <row r="58" ht="15.75" customHeight="1">
      <c r="A58" s="102"/>
      <c r="B58" s="102"/>
      <c r="C58" s="102"/>
      <c r="D58" s="102"/>
      <c r="E58" s="102"/>
      <c r="F58" s="102"/>
      <c r="G58" s="102"/>
    </row>
    <row r="59" ht="15.75" customHeight="1">
      <c r="A59" s="102"/>
      <c r="B59" s="102"/>
      <c r="C59" s="102"/>
      <c r="D59" s="102"/>
      <c r="E59" s="102"/>
      <c r="F59" s="102"/>
      <c r="G59" s="102"/>
    </row>
    <row r="60" ht="15.75" customHeight="1">
      <c r="A60" s="102"/>
      <c r="B60" s="102"/>
      <c r="C60" s="102"/>
      <c r="D60" s="102"/>
      <c r="E60" s="102"/>
      <c r="F60" s="102"/>
      <c r="G60" s="102"/>
    </row>
    <row r="61" ht="15.75" customHeight="1">
      <c r="A61" s="102"/>
      <c r="B61" s="102"/>
      <c r="C61" s="102"/>
      <c r="D61" s="102"/>
      <c r="E61" s="102"/>
      <c r="F61" s="102"/>
      <c r="G61" s="102"/>
    </row>
    <row r="62" ht="15.75" customHeight="1">
      <c r="A62" s="102"/>
      <c r="B62" s="102"/>
      <c r="C62" s="102"/>
      <c r="D62" s="102"/>
      <c r="E62" s="102"/>
      <c r="F62" s="102"/>
      <c r="G62" s="102"/>
    </row>
    <row r="63" ht="15.75" customHeight="1">
      <c r="A63" s="102"/>
      <c r="B63" s="102"/>
      <c r="C63" s="102"/>
      <c r="D63" s="102"/>
      <c r="E63" s="102"/>
      <c r="F63" s="102"/>
      <c r="G63" s="102"/>
    </row>
    <row r="64" ht="15.75" customHeight="1">
      <c r="A64" s="102"/>
      <c r="B64" s="102"/>
      <c r="C64" s="102"/>
      <c r="D64" s="102"/>
      <c r="E64" s="102"/>
      <c r="F64" s="102"/>
      <c r="G64" s="102"/>
    </row>
    <row r="65" ht="15.75" customHeight="1">
      <c r="A65" s="102"/>
      <c r="B65" s="102"/>
      <c r="C65" s="102"/>
      <c r="D65" s="102"/>
      <c r="E65" s="102"/>
      <c r="F65" s="102"/>
      <c r="G65" s="102"/>
    </row>
    <row r="66" ht="15.75" customHeight="1">
      <c r="A66" s="102"/>
      <c r="B66" s="102"/>
      <c r="C66" s="102"/>
      <c r="D66" s="102"/>
      <c r="E66" s="102"/>
      <c r="F66" s="102"/>
      <c r="G66" s="102"/>
    </row>
    <row r="67" ht="15.75" customHeight="1">
      <c r="A67" s="102"/>
      <c r="B67" s="102"/>
      <c r="C67" s="102"/>
      <c r="D67" s="102"/>
      <c r="E67" s="102"/>
      <c r="F67" s="102"/>
      <c r="G67" s="102"/>
    </row>
    <row r="68" ht="15.75" customHeight="1">
      <c r="A68" s="102"/>
      <c r="B68" s="102"/>
      <c r="C68" s="102"/>
      <c r="D68" s="102"/>
      <c r="E68" s="102"/>
      <c r="F68" s="102"/>
      <c r="G68" s="102"/>
    </row>
    <row r="69" ht="15.75" customHeight="1">
      <c r="A69" s="102"/>
      <c r="B69" s="102"/>
      <c r="C69" s="102"/>
      <c r="D69" s="102"/>
      <c r="E69" s="102"/>
      <c r="F69" s="102"/>
      <c r="G69" s="102"/>
    </row>
    <row r="70" ht="15.75" customHeight="1">
      <c r="A70" s="102"/>
      <c r="B70" s="102"/>
      <c r="C70" s="102"/>
      <c r="D70" s="102"/>
      <c r="E70" s="102"/>
      <c r="F70" s="102"/>
      <c r="G70" s="102"/>
    </row>
    <row r="71" ht="15.75" customHeight="1">
      <c r="A71" s="102"/>
      <c r="B71" s="102"/>
      <c r="C71" s="102"/>
      <c r="D71" s="102"/>
      <c r="E71" s="102"/>
      <c r="F71" s="102"/>
      <c r="G71" s="102"/>
    </row>
    <row r="72" ht="15.75" customHeight="1">
      <c r="A72" s="102"/>
      <c r="B72" s="102"/>
      <c r="C72" s="102"/>
      <c r="D72" s="102"/>
      <c r="E72" s="102"/>
      <c r="F72" s="102"/>
      <c r="G72" s="102"/>
    </row>
    <row r="73" ht="15.75" customHeight="1">
      <c r="A73" s="102"/>
      <c r="B73" s="102"/>
      <c r="C73" s="102"/>
      <c r="D73" s="102"/>
      <c r="E73" s="102"/>
      <c r="F73" s="102"/>
      <c r="G73" s="102"/>
    </row>
    <row r="74" ht="15.75" customHeight="1">
      <c r="A74" s="102"/>
      <c r="B74" s="102"/>
      <c r="C74" s="102"/>
      <c r="D74" s="102"/>
      <c r="E74" s="102"/>
      <c r="F74" s="102"/>
      <c r="G74" s="102"/>
    </row>
    <row r="75" ht="15.75" customHeight="1">
      <c r="A75" s="102"/>
      <c r="B75" s="102"/>
      <c r="C75" s="102"/>
      <c r="D75" s="102"/>
      <c r="E75" s="102"/>
      <c r="F75" s="102"/>
      <c r="G75" s="102"/>
    </row>
    <row r="76" ht="15.75" customHeight="1">
      <c r="A76" s="102"/>
      <c r="B76" s="102"/>
      <c r="C76" s="102"/>
      <c r="D76" s="102"/>
      <c r="E76" s="102"/>
      <c r="F76" s="102"/>
      <c r="G76" s="102"/>
    </row>
    <row r="77" ht="15.75" customHeight="1">
      <c r="A77" s="102"/>
      <c r="B77" s="102"/>
      <c r="C77" s="102"/>
      <c r="D77" s="102"/>
      <c r="E77" s="102"/>
      <c r="F77" s="102"/>
      <c r="G77" s="102"/>
    </row>
    <row r="78" ht="15.75" customHeight="1">
      <c r="A78" s="102"/>
      <c r="B78" s="102"/>
      <c r="C78" s="102"/>
      <c r="D78" s="102"/>
      <c r="E78" s="102"/>
      <c r="F78" s="102"/>
      <c r="G78" s="102"/>
    </row>
    <row r="79" ht="15.75" customHeight="1">
      <c r="A79" s="102"/>
      <c r="B79" s="102"/>
      <c r="C79" s="102"/>
      <c r="D79" s="102"/>
      <c r="E79" s="102"/>
      <c r="F79" s="102"/>
      <c r="G79" s="102"/>
    </row>
    <row r="80" ht="15.75" customHeight="1">
      <c r="A80" s="102"/>
      <c r="B80" s="102"/>
      <c r="C80" s="102"/>
      <c r="D80" s="102"/>
      <c r="E80" s="102"/>
      <c r="F80" s="102"/>
      <c r="G80" s="102"/>
    </row>
    <row r="81" ht="15.75" customHeight="1">
      <c r="A81" s="102"/>
      <c r="B81" s="102"/>
      <c r="C81" s="102"/>
      <c r="D81" s="102"/>
      <c r="E81" s="102"/>
      <c r="F81" s="102"/>
      <c r="G81" s="102"/>
    </row>
    <row r="82" ht="15.75" customHeight="1">
      <c r="A82" s="102"/>
      <c r="B82" s="102"/>
      <c r="C82" s="102"/>
      <c r="D82" s="102"/>
      <c r="E82" s="102"/>
      <c r="F82" s="102"/>
      <c r="G82" s="102"/>
    </row>
    <row r="83" ht="15.75" customHeight="1">
      <c r="A83" s="102"/>
      <c r="B83" s="102"/>
      <c r="C83" s="102"/>
      <c r="D83" s="102"/>
      <c r="E83" s="102"/>
      <c r="F83" s="102"/>
      <c r="G83" s="102"/>
    </row>
    <row r="84" ht="15.75" customHeight="1">
      <c r="A84" s="102"/>
      <c r="B84" s="102"/>
      <c r="C84" s="102"/>
      <c r="D84" s="102"/>
      <c r="E84" s="102"/>
      <c r="F84" s="102"/>
      <c r="G84" s="102"/>
    </row>
    <row r="85" ht="15.75" customHeight="1">
      <c r="A85" s="102"/>
      <c r="B85" s="102"/>
      <c r="C85" s="102"/>
      <c r="D85" s="102"/>
      <c r="E85" s="102"/>
      <c r="F85" s="102"/>
      <c r="G85" s="102"/>
    </row>
    <row r="86" ht="15.75" customHeight="1">
      <c r="A86" s="102"/>
      <c r="B86" s="102"/>
      <c r="C86" s="102"/>
      <c r="D86" s="102"/>
      <c r="E86" s="102"/>
      <c r="F86" s="102"/>
      <c r="G86" s="102"/>
    </row>
    <row r="87" ht="15.75" customHeight="1">
      <c r="A87" s="102"/>
      <c r="B87" s="102"/>
      <c r="C87" s="102"/>
      <c r="D87" s="102"/>
      <c r="E87" s="102"/>
      <c r="F87" s="102"/>
      <c r="G87" s="102"/>
    </row>
    <row r="88" ht="15.75" customHeight="1">
      <c r="A88" s="102"/>
      <c r="B88" s="102"/>
      <c r="C88" s="102"/>
      <c r="D88" s="102"/>
      <c r="E88" s="102"/>
      <c r="F88" s="102"/>
      <c r="G88" s="102"/>
    </row>
    <row r="89" ht="15.75" customHeight="1">
      <c r="A89" s="102"/>
      <c r="B89" s="102"/>
      <c r="C89" s="102"/>
      <c r="D89" s="102"/>
      <c r="E89" s="102"/>
      <c r="F89" s="102"/>
      <c r="G89" s="102"/>
    </row>
    <row r="90" ht="15.75" customHeight="1">
      <c r="A90" s="102"/>
      <c r="B90" s="102"/>
      <c r="C90" s="102"/>
      <c r="D90" s="102"/>
      <c r="E90" s="102"/>
      <c r="F90" s="102"/>
      <c r="G90" s="102"/>
    </row>
    <row r="91" ht="15.75" customHeight="1">
      <c r="A91" s="102"/>
      <c r="B91" s="102"/>
      <c r="C91" s="102"/>
      <c r="D91" s="102"/>
      <c r="E91" s="102"/>
      <c r="F91" s="102"/>
      <c r="G91" s="102"/>
    </row>
    <row r="92" ht="15.75" customHeight="1">
      <c r="A92" s="102"/>
      <c r="B92" s="102"/>
      <c r="C92" s="102"/>
      <c r="D92" s="102"/>
      <c r="E92" s="102"/>
      <c r="F92" s="102"/>
      <c r="G92" s="102"/>
    </row>
    <row r="93" ht="15.75" customHeight="1">
      <c r="A93" s="102"/>
      <c r="B93" s="102"/>
      <c r="C93" s="102"/>
      <c r="D93" s="102"/>
      <c r="E93" s="102"/>
      <c r="F93" s="102"/>
      <c r="G93" s="102"/>
    </row>
    <row r="94" ht="15.75" customHeight="1">
      <c r="A94" s="102"/>
      <c r="B94" s="102"/>
      <c r="C94" s="102"/>
      <c r="D94" s="102"/>
      <c r="E94" s="102"/>
      <c r="F94" s="102"/>
      <c r="G94" s="102"/>
    </row>
    <row r="95" ht="15.75" customHeight="1">
      <c r="A95" s="102"/>
      <c r="B95" s="102"/>
      <c r="C95" s="102"/>
      <c r="D95" s="102"/>
      <c r="E95" s="102"/>
      <c r="F95" s="102"/>
      <c r="G95" s="102"/>
    </row>
    <row r="96" ht="15.75" customHeight="1">
      <c r="A96" s="102"/>
      <c r="B96" s="102"/>
      <c r="C96" s="102"/>
      <c r="D96" s="102"/>
      <c r="E96" s="102"/>
      <c r="F96" s="102"/>
      <c r="G96" s="102"/>
    </row>
    <row r="97" ht="15.75" customHeight="1">
      <c r="A97" s="102"/>
      <c r="B97" s="102"/>
      <c r="C97" s="102"/>
      <c r="D97" s="102"/>
      <c r="E97" s="102"/>
      <c r="F97" s="102"/>
      <c r="G97" s="102"/>
    </row>
    <row r="98" ht="15.75" customHeight="1">
      <c r="A98" s="102"/>
      <c r="B98" s="102"/>
      <c r="C98" s="102"/>
      <c r="D98" s="102"/>
      <c r="E98" s="102"/>
      <c r="F98" s="102"/>
      <c r="G98" s="102"/>
    </row>
    <row r="99" ht="15.75" customHeight="1">
      <c r="A99" s="102"/>
      <c r="B99" s="102"/>
      <c r="C99" s="102"/>
      <c r="D99" s="102"/>
      <c r="E99" s="102"/>
      <c r="F99" s="102"/>
      <c r="G99" s="102"/>
    </row>
    <row r="100" ht="15.75" customHeight="1">
      <c r="A100" s="102"/>
      <c r="B100" s="102"/>
      <c r="C100" s="102"/>
      <c r="D100" s="102"/>
      <c r="E100" s="102"/>
      <c r="F100" s="102"/>
      <c r="G100" s="102"/>
    </row>
    <row r="101" ht="15.75" customHeight="1">
      <c r="A101" s="102"/>
      <c r="B101" s="102"/>
      <c r="C101" s="102"/>
      <c r="D101" s="102"/>
      <c r="E101" s="102"/>
      <c r="F101" s="102"/>
      <c r="G101" s="102"/>
    </row>
    <row r="102" ht="15.75" customHeight="1">
      <c r="A102" s="102"/>
      <c r="B102" s="102"/>
      <c r="C102" s="102"/>
      <c r="D102" s="102"/>
      <c r="E102" s="102"/>
      <c r="F102" s="102"/>
      <c r="G102" s="102"/>
    </row>
    <row r="103" ht="15.75" customHeight="1">
      <c r="A103" s="102"/>
      <c r="B103" s="102"/>
      <c r="C103" s="102"/>
      <c r="D103" s="102"/>
      <c r="E103" s="102"/>
      <c r="F103" s="102"/>
      <c r="G103" s="102"/>
    </row>
    <row r="104" ht="15.75" customHeight="1">
      <c r="A104" s="102"/>
      <c r="B104" s="102"/>
      <c r="C104" s="102"/>
      <c r="D104" s="102"/>
      <c r="E104" s="102"/>
      <c r="F104" s="102"/>
      <c r="G104" s="102"/>
    </row>
    <row r="105" ht="15.75" customHeight="1">
      <c r="A105" s="102"/>
      <c r="B105" s="102"/>
      <c r="C105" s="102"/>
      <c r="D105" s="102"/>
      <c r="E105" s="102"/>
      <c r="F105" s="102"/>
      <c r="G105" s="102"/>
    </row>
    <row r="106" ht="15.75" customHeight="1">
      <c r="A106" s="102"/>
      <c r="B106" s="102"/>
      <c r="C106" s="102"/>
      <c r="D106" s="102"/>
      <c r="E106" s="102"/>
      <c r="F106" s="102"/>
      <c r="G106" s="102"/>
    </row>
    <row r="107" ht="15.75" customHeight="1">
      <c r="A107" s="102"/>
      <c r="B107" s="102"/>
      <c r="C107" s="102"/>
      <c r="D107" s="102"/>
      <c r="E107" s="102"/>
      <c r="F107" s="102"/>
      <c r="G107" s="102"/>
    </row>
    <row r="108" ht="15.75" customHeight="1">
      <c r="A108" s="102"/>
      <c r="B108" s="102"/>
      <c r="C108" s="102"/>
      <c r="D108" s="102"/>
      <c r="E108" s="102"/>
      <c r="F108" s="102"/>
      <c r="G108" s="102"/>
    </row>
    <row r="109" ht="15.75" customHeight="1">
      <c r="A109" s="102"/>
      <c r="B109" s="102"/>
      <c r="C109" s="102"/>
      <c r="D109" s="102"/>
      <c r="E109" s="102"/>
      <c r="F109" s="102"/>
      <c r="G109" s="102"/>
    </row>
    <row r="110" ht="15.75" customHeight="1">
      <c r="A110" s="102"/>
      <c r="B110" s="102"/>
      <c r="C110" s="102"/>
      <c r="D110" s="102"/>
      <c r="E110" s="102"/>
      <c r="F110" s="102"/>
      <c r="G110" s="102"/>
    </row>
    <row r="111" ht="15.75" customHeight="1">
      <c r="A111" s="102"/>
      <c r="B111" s="102"/>
      <c r="C111" s="102"/>
      <c r="D111" s="102"/>
      <c r="E111" s="102"/>
      <c r="F111" s="102"/>
      <c r="G111" s="102"/>
    </row>
    <row r="112" ht="15.75" customHeight="1">
      <c r="A112" s="102"/>
      <c r="B112" s="102"/>
      <c r="C112" s="102"/>
      <c r="D112" s="102"/>
      <c r="E112" s="102"/>
      <c r="F112" s="102"/>
      <c r="G112" s="102"/>
    </row>
    <row r="113" ht="15.75" customHeight="1">
      <c r="A113" s="102"/>
      <c r="B113" s="102"/>
      <c r="C113" s="102"/>
      <c r="D113" s="102"/>
      <c r="E113" s="102"/>
      <c r="F113" s="102"/>
      <c r="G113" s="102"/>
    </row>
    <row r="114" ht="15.75" customHeight="1">
      <c r="A114" s="102"/>
      <c r="B114" s="102"/>
      <c r="C114" s="102"/>
      <c r="D114" s="102"/>
      <c r="E114" s="102"/>
      <c r="F114" s="102"/>
      <c r="G114" s="102"/>
    </row>
    <row r="115" ht="15.75" customHeight="1">
      <c r="A115" s="102"/>
      <c r="B115" s="102"/>
      <c r="C115" s="102"/>
      <c r="D115" s="102"/>
      <c r="E115" s="102"/>
      <c r="F115" s="102"/>
      <c r="G115" s="102"/>
    </row>
    <row r="116" ht="15.75" customHeight="1">
      <c r="A116" s="102"/>
      <c r="B116" s="102"/>
      <c r="C116" s="102"/>
      <c r="D116" s="102"/>
      <c r="E116" s="102"/>
      <c r="F116" s="102"/>
      <c r="G116" s="102"/>
    </row>
    <row r="117" ht="15.75" customHeight="1">
      <c r="A117" s="102"/>
      <c r="B117" s="102"/>
      <c r="C117" s="102"/>
      <c r="D117" s="102"/>
      <c r="E117" s="102"/>
      <c r="F117" s="102"/>
      <c r="G117" s="102"/>
    </row>
    <row r="118" ht="15.75" customHeight="1">
      <c r="A118" s="102"/>
      <c r="B118" s="102"/>
      <c r="C118" s="102"/>
      <c r="D118" s="102"/>
      <c r="E118" s="102"/>
      <c r="F118" s="102"/>
      <c r="G118" s="102"/>
    </row>
    <row r="119" ht="15.75" customHeight="1">
      <c r="A119" s="102"/>
      <c r="B119" s="102"/>
      <c r="C119" s="102"/>
      <c r="D119" s="102"/>
      <c r="E119" s="102"/>
      <c r="F119" s="102"/>
      <c r="G119" s="102"/>
    </row>
    <row r="120" ht="15.75" customHeight="1">
      <c r="A120" s="102"/>
      <c r="B120" s="102"/>
      <c r="C120" s="102"/>
      <c r="D120" s="102"/>
      <c r="E120" s="102"/>
      <c r="F120" s="102"/>
      <c r="G120" s="102"/>
    </row>
    <row r="121" ht="15.75" customHeight="1">
      <c r="A121" s="102"/>
      <c r="B121" s="102"/>
      <c r="C121" s="102"/>
      <c r="D121" s="102"/>
      <c r="E121" s="102"/>
      <c r="F121" s="102"/>
      <c r="G121" s="102"/>
    </row>
    <row r="122" ht="15.75" customHeight="1">
      <c r="A122" s="102"/>
      <c r="B122" s="102"/>
      <c r="C122" s="102"/>
      <c r="D122" s="102"/>
      <c r="E122" s="102"/>
      <c r="F122" s="102"/>
      <c r="G122" s="102"/>
    </row>
    <row r="123" ht="15.75" customHeight="1">
      <c r="A123" s="102"/>
      <c r="B123" s="102"/>
      <c r="C123" s="102"/>
      <c r="D123" s="102"/>
      <c r="E123" s="102"/>
      <c r="F123" s="102"/>
      <c r="G123" s="102"/>
    </row>
    <row r="124" ht="15.75" customHeight="1">
      <c r="A124" s="102"/>
      <c r="B124" s="102"/>
      <c r="C124" s="102"/>
      <c r="D124" s="102"/>
      <c r="E124" s="102"/>
      <c r="F124" s="102"/>
      <c r="G124" s="102"/>
    </row>
    <row r="125" ht="15.75" customHeight="1">
      <c r="A125" s="102"/>
      <c r="B125" s="102"/>
      <c r="C125" s="102"/>
      <c r="D125" s="102"/>
      <c r="E125" s="102"/>
      <c r="F125" s="102"/>
      <c r="G125" s="102"/>
    </row>
    <row r="126" ht="15.75" customHeight="1">
      <c r="A126" s="102"/>
      <c r="B126" s="102"/>
      <c r="C126" s="102"/>
      <c r="D126" s="102"/>
      <c r="E126" s="102"/>
      <c r="F126" s="102"/>
      <c r="G126" s="102"/>
    </row>
    <row r="127" ht="15.75" customHeight="1">
      <c r="A127" s="102"/>
      <c r="B127" s="102"/>
      <c r="C127" s="102"/>
      <c r="D127" s="102"/>
      <c r="E127" s="102"/>
      <c r="F127" s="102"/>
      <c r="G127" s="102"/>
    </row>
    <row r="128" ht="15.75" customHeight="1">
      <c r="A128" s="102"/>
      <c r="B128" s="102"/>
      <c r="C128" s="102"/>
      <c r="D128" s="102"/>
      <c r="E128" s="102"/>
      <c r="F128" s="102"/>
      <c r="G128" s="102"/>
    </row>
    <row r="129" ht="15.75" customHeight="1">
      <c r="A129" s="102"/>
      <c r="B129" s="102"/>
      <c r="C129" s="102"/>
      <c r="D129" s="102"/>
      <c r="E129" s="102"/>
      <c r="F129" s="102"/>
      <c r="G129" s="102"/>
    </row>
    <row r="130" ht="15.75" customHeight="1">
      <c r="A130" s="102"/>
      <c r="B130" s="102"/>
      <c r="C130" s="102"/>
      <c r="D130" s="102"/>
      <c r="E130" s="102"/>
      <c r="F130" s="102"/>
      <c r="G130" s="102"/>
    </row>
    <row r="131" ht="15.75" customHeight="1">
      <c r="A131" s="102"/>
      <c r="B131" s="102"/>
      <c r="C131" s="102"/>
      <c r="D131" s="102"/>
      <c r="E131" s="102"/>
      <c r="F131" s="102"/>
      <c r="G131" s="102"/>
    </row>
    <row r="132" ht="15.75" customHeight="1">
      <c r="A132" s="102"/>
      <c r="B132" s="102"/>
      <c r="C132" s="102"/>
      <c r="D132" s="102"/>
      <c r="E132" s="102"/>
      <c r="F132" s="102"/>
      <c r="G132" s="102"/>
    </row>
    <row r="133" ht="15.75" customHeight="1">
      <c r="A133" s="102"/>
      <c r="B133" s="102"/>
      <c r="C133" s="102"/>
      <c r="D133" s="102"/>
      <c r="E133" s="102"/>
      <c r="F133" s="102"/>
      <c r="G133" s="102"/>
    </row>
    <row r="134" ht="15.75" customHeight="1">
      <c r="A134" s="102"/>
      <c r="B134" s="102"/>
      <c r="C134" s="102"/>
      <c r="D134" s="102"/>
      <c r="E134" s="102"/>
      <c r="F134" s="102"/>
      <c r="G134" s="102"/>
    </row>
    <row r="135" ht="15.75" customHeight="1">
      <c r="A135" s="102"/>
      <c r="B135" s="102"/>
      <c r="C135" s="102"/>
      <c r="D135" s="102"/>
      <c r="E135" s="102"/>
      <c r="F135" s="102"/>
      <c r="G135" s="102"/>
    </row>
    <row r="136" ht="15.75" customHeight="1">
      <c r="A136" s="102"/>
      <c r="B136" s="102"/>
      <c r="C136" s="102"/>
      <c r="D136" s="102"/>
      <c r="E136" s="102"/>
      <c r="F136" s="102"/>
      <c r="G136" s="102"/>
    </row>
    <row r="137" ht="15.75" customHeight="1">
      <c r="A137" s="102"/>
      <c r="B137" s="102"/>
      <c r="C137" s="102"/>
      <c r="D137" s="102"/>
      <c r="E137" s="102"/>
      <c r="F137" s="102"/>
      <c r="G137" s="102"/>
    </row>
    <row r="138" ht="15.75" customHeight="1">
      <c r="A138" s="102"/>
      <c r="B138" s="102"/>
      <c r="C138" s="102"/>
      <c r="D138" s="102"/>
      <c r="E138" s="102"/>
      <c r="F138" s="102"/>
      <c r="G138" s="102"/>
    </row>
    <row r="139" ht="15.75" customHeight="1">
      <c r="A139" s="102"/>
      <c r="B139" s="102"/>
      <c r="C139" s="102"/>
      <c r="D139" s="102"/>
      <c r="E139" s="102"/>
      <c r="F139" s="102"/>
      <c r="G139" s="102"/>
    </row>
    <row r="140" ht="15.75" customHeight="1">
      <c r="A140" s="102"/>
      <c r="B140" s="102"/>
      <c r="C140" s="102"/>
      <c r="D140" s="102"/>
      <c r="E140" s="102"/>
      <c r="F140" s="102"/>
      <c r="G140" s="102"/>
    </row>
    <row r="141" ht="15.75" customHeight="1">
      <c r="A141" s="102"/>
      <c r="B141" s="102"/>
      <c r="C141" s="102"/>
      <c r="D141" s="102"/>
      <c r="E141" s="102"/>
      <c r="F141" s="102"/>
      <c r="G141" s="102"/>
    </row>
    <row r="142" ht="15.75" customHeight="1">
      <c r="A142" s="102"/>
      <c r="B142" s="102"/>
      <c r="C142" s="102"/>
      <c r="D142" s="102"/>
      <c r="E142" s="102"/>
      <c r="F142" s="102"/>
      <c r="G142" s="102"/>
    </row>
    <row r="143" ht="15.75" customHeight="1">
      <c r="A143" s="102"/>
      <c r="B143" s="102"/>
      <c r="C143" s="102"/>
      <c r="D143" s="102"/>
      <c r="E143" s="102"/>
      <c r="F143" s="102"/>
      <c r="G143" s="102"/>
    </row>
    <row r="144" ht="15.75" customHeight="1">
      <c r="A144" s="102"/>
      <c r="B144" s="102"/>
      <c r="C144" s="102"/>
      <c r="D144" s="102"/>
      <c r="E144" s="102"/>
      <c r="F144" s="102"/>
      <c r="G144" s="102"/>
    </row>
    <row r="145" ht="15.75" customHeight="1">
      <c r="A145" s="102"/>
      <c r="B145" s="102"/>
      <c r="C145" s="102"/>
      <c r="D145" s="102"/>
      <c r="E145" s="102"/>
      <c r="F145" s="102"/>
      <c r="G145" s="102"/>
    </row>
    <row r="146" ht="15.75" customHeight="1">
      <c r="A146" s="102"/>
      <c r="B146" s="102"/>
      <c r="C146" s="102"/>
      <c r="D146" s="102"/>
      <c r="E146" s="102"/>
      <c r="F146" s="102"/>
      <c r="G146" s="102"/>
    </row>
    <row r="147" ht="15.75" customHeight="1">
      <c r="A147" s="102"/>
      <c r="B147" s="102"/>
      <c r="C147" s="102"/>
      <c r="D147" s="102"/>
      <c r="E147" s="102"/>
      <c r="F147" s="102"/>
      <c r="G147" s="102"/>
    </row>
    <row r="148" ht="15.75" customHeight="1">
      <c r="A148" s="102"/>
      <c r="B148" s="102"/>
      <c r="C148" s="102"/>
      <c r="D148" s="102"/>
      <c r="E148" s="102"/>
      <c r="F148" s="102"/>
      <c r="G148" s="102"/>
    </row>
    <row r="149" ht="15.75" customHeight="1">
      <c r="A149" s="102"/>
      <c r="B149" s="102"/>
      <c r="C149" s="102"/>
      <c r="D149" s="102"/>
      <c r="E149" s="102"/>
      <c r="F149" s="102"/>
      <c r="G149" s="102"/>
    </row>
    <row r="150" ht="15.75" customHeight="1">
      <c r="A150" s="102"/>
      <c r="B150" s="102"/>
      <c r="C150" s="102"/>
      <c r="D150" s="102"/>
      <c r="E150" s="102"/>
      <c r="F150" s="102"/>
      <c r="G150" s="102"/>
    </row>
    <row r="151" ht="15.75" customHeight="1">
      <c r="A151" s="102"/>
      <c r="B151" s="102"/>
      <c r="C151" s="102"/>
      <c r="D151" s="102"/>
      <c r="E151" s="102"/>
      <c r="F151" s="102"/>
      <c r="G151" s="102"/>
    </row>
    <row r="152" ht="15.75" customHeight="1">
      <c r="A152" s="102"/>
      <c r="B152" s="102"/>
      <c r="C152" s="102"/>
      <c r="D152" s="102"/>
      <c r="E152" s="102"/>
      <c r="F152" s="102"/>
      <c r="G152" s="102"/>
    </row>
    <row r="153" ht="15.75" customHeight="1">
      <c r="A153" s="102"/>
      <c r="B153" s="102"/>
      <c r="C153" s="102"/>
      <c r="D153" s="102"/>
      <c r="E153" s="102"/>
      <c r="F153" s="102"/>
      <c r="G153" s="102"/>
    </row>
    <row r="154" ht="15.75" customHeight="1">
      <c r="A154" s="102"/>
      <c r="B154" s="102"/>
      <c r="C154" s="102"/>
      <c r="D154" s="102"/>
      <c r="E154" s="102"/>
      <c r="F154" s="102"/>
      <c r="G154" s="102"/>
    </row>
    <row r="155" ht="15.75" customHeight="1">
      <c r="A155" s="102"/>
      <c r="B155" s="102"/>
      <c r="C155" s="102"/>
      <c r="D155" s="102"/>
      <c r="E155" s="102"/>
      <c r="F155" s="102"/>
      <c r="G155" s="102"/>
    </row>
    <row r="156" ht="15.75" customHeight="1">
      <c r="A156" s="102"/>
      <c r="B156" s="102"/>
      <c r="C156" s="102"/>
      <c r="D156" s="102"/>
      <c r="E156" s="102"/>
      <c r="F156" s="102"/>
      <c r="G156" s="102"/>
    </row>
    <row r="157" ht="15.75" customHeight="1">
      <c r="A157" s="102"/>
      <c r="B157" s="102"/>
      <c r="C157" s="102"/>
      <c r="D157" s="102"/>
      <c r="E157" s="102"/>
      <c r="F157" s="102"/>
      <c r="G157" s="102"/>
    </row>
    <row r="158" ht="15.75" customHeight="1">
      <c r="A158" s="102"/>
      <c r="B158" s="102"/>
      <c r="C158" s="102"/>
      <c r="D158" s="102"/>
      <c r="E158" s="102"/>
      <c r="F158" s="102"/>
      <c r="G158" s="102"/>
    </row>
    <row r="159" ht="15.75" customHeight="1">
      <c r="A159" s="102"/>
      <c r="B159" s="102"/>
      <c r="C159" s="102"/>
      <c r="D159" s="102"/>
      <c r="E159" s="102"/>
      <c r="F159" s="102"/>
      <c r="G159" s="102"/>
    </row>
    <row r="160" ht="15.75" customHeight="1">
      <c r="A160" s="102"/>
      <c r="B160" s="102"/>
      <c r="C160" s="102"/>
      <c r="D160" s="102"/>
      <c r="E160" s="102"/>
      <c r="F160" s="102"/>
      <c r="G160" s="102"/>
    </row>
    <row r="161" ht="15.75" customHeight="1">
      <c r="A161" s="102"/>
      <c r="B161" s="102"/>
      <c r="C161" s="102"/>
      <c r="D161" s="102"/>
      <c r="E161" s="102"/>
      <c r="F161" s="102"/>
      <c r="G161" s="102"/>
    </row>
    <row r="162" ht="15.75" customHeight="1">
      <c r="A162" s="102"/>
      <c r="B162" s="102"/>
      <c r="C162" s="102"/>
      <c r="D162" s="102"/>
      <c r="E162" s="102"/>
      <c r="F162" s="102"/>
      <c r="G162" s="102"/>
    </row>
    <row r="163" ht="15.75" customHeight="1">
      <c r="A163" s="102"/>
      <c r="B163" s="102"/>
      <c r="C163" s="102"/>
      <c r="D163" s="102"/>
      <c r="E163" s="102"/>
      <c r="F163" s="102"/>
      <c r="G163" s="102"/>
    </row>
    <row r="164" ht="15.75" customHeight="1">
      <c r="A164" s="102"/>
      <c r="B164" s="102"/>
      <c r="C164" s="102"/>
      <c r="D164" s="102"/>
      <c r="E164" s="102"/>
      <c r="F164" s="102"/>
      <c r="G164" s="102"/>
    </row>
    <row r="165" ht="15.75" customHeight="1">
      <c r="A165" s="102"/>
      <c r="B165" s="102"/>
      <c r="C165" s="102"/>
      <c r="D165" s="102"/>
      <c r="E165" s="102"/>
      <c r="F165" s="102"/>
      <c r="G165" s="102"/>
    </row>
    <row r="166" ht="15.75" customHeight="1">
      <c r="A166" s="102"/>
      <c r="B166" s="102"/>
      <c r="C166" s="102"/>
      <c r="D166" s="102"/>
      <c r="E166" s="102"/>
      <c r="F166" s="102"/>
      <c r="G166" s="102"/>
    </row>
    <row r="167" ht="15.75" customHeight="1">
      <c r="A167" s="102"/>
      <c r="B167" s="102"/>
      <c r="C167" s="102"/>
      <c r="D167" s="102"/>
      <c r="E167" s="102"/>
      <c r="F167" s="102"/>
      <c r="G167" s="102"/>
    </row>
    <row r="168" ht="15.75" customHeight="1">
      <c r="A168" s="102"/>
      <c r="B168" s="102"/>
      <c r="C168" s="102"/>
      <c r="D168" s="102"/>
      <c r="E168" s="102"/>
      <c r="F168" s="102"/>
      <c r="G168" s="102"/>
    </row>
    <row r="169" ht="15.75" customHeight="1">
      <c r="A169" s="102"/>
      <c r="B169" s="102"/>
      <c r="C169" s="102"/>
      <c r="D169" s="102"/>
      <c r="E169" s="102"/>
      <c r="F169" s="102"/>
      <c r="G169" s="102"/>
    </row>
    <row r="170" ht="15.75" customHeight="1">
      <c r="A170" s="102"/>
      <c r="B170" s="102"/>
      <c r="C170" s="102"/>
      <c r="D170" s="102"/>
      <c r="E170" s="102"/>
      <c r="F170" s="102"/>
      <c r="G170" s="102"/>
    </row>
    <row r="171" ht="15.75" customHeight="1">
      <c r="A171" s="102"/>
      <c r="B171" s="102"/>
      <c r="C171" s="102"/>
      <c r="D171" s="102"/>
      <c r="E171" s="102"/>
      <c r="F171" s="102"/>
      <c r="G171" s="102"/>
    </row>
    <row r="172" ht="15.75" customHeight="1">
      <c r="A172" s="102"/>
      <c r="B172" s="102"/>
      <c r="C172" s="102"/>
      <c r="D172" s="102"/>
      <c r="E172" s="102"/>
      <c r="F172" s="102"/>
      <c r="G172" s="102"/>
    </row>
    <row r="173" ht="15.75" customHeight="1">
      <c r="A173" s="102"/>
      <c r="B173" s="102"/>
      <c r="C173" s="102"/>
      <c r="D173" s="102"/>
      <c r="E173" s="102"/>
      <c r="F173" s="102"/>
      <c r="G173" s="102"/>
    </row>
    <row r="174" ht="15.75" customHeight="1">
      <c r="A174" s="102"/>
      <c r="B174" s="102"/>
      <c r="C174" s="102"/>
      <c r="D174" s="102"/>
      <c r="E174" s="102"/>
      <c r="F174" s="102"/>
      <c r="G174" s="102"/>
    </row>
    <row r="175" ht="15.75" customHeight="1">
      <c r="A175" s="102"/>
      <c r="B175" s="102"/>
      <c r="C175" s="102"/>
      <c r="D175" s="102"/>
      <c r="E175" s="102"/>
      <c r="F175" s="102"/>
      <c r="G175" s="102"/>
    </row>
    <row r="176" ht="15.75" customHeight="1">
      <c r="A176" s="102"/>
      <c r="B176" s="102"/>
      <c r="C176" s="102"/>
      <c r="D176" s="102"/>
      <c r="E176" s="102"/>
      <c r="F176" s="102"/>
      <c r="G176" s="102"/>
    </row>
    <row r="177" ht="15.75" customHeight="1">
      <c r="A177" s="102"/>
      <c r="B177" s="102"/>
      <c r="C177" s="102"/>
      <c r="D177" s="102"/>
      <c r="E177" s="102"/>
      <c r="F177" s="102"/>
      <c r="G177" s="102"/>
    </row>
    <row r="178" ht="15.75" customHeight="1">
      <c r="A178" s="102"/>
      <c r="B178" s="102"/>
      <c r="C178" s="102"/>
      <c r="D178" s="102"/>
      <c r="E178" s="102"/>
      <c r="F178" s="102"/>
      <c r="G178" s="102"/>
    </row>
    <row r="179" ht="15.75" customHeight="1">
      <c r="A179" s="102"/>
      <c r="B179" s="102"/>
      <c r="C179" s="102"/>
      <c r="D179" s="102"/>
      <c r="E179" s="102"/>
      <c r="F179" s="102"/>
      <c r="G179" s="102"/>
    </row>
    <row r="180" ht="15.75" customHeight="1">
      <c r="A180" s="102"/>
      <c r="B180" s="102"/>
      <c r="C180" s="102"/>
      <c r="D180" s="102"/>
      <c r="E180" s="102"/>
      <c r="F180" s="102"/>
      <c r="G180" s="102"/>
    </row>
    <row r="181" ht="15.75" customHeight="1">
      <c r="A181" s="102"/>
      <c r="B181" s="102"/>
      <c r="C181" s="102"/>
      <c r="D181" s="102"/>
      <c r="E181" s="102"/>
      <c r="F181" s="102"/>
      <c r="G181" s="102"/>
    </row>
    <row r="182" ht="15.75" customHeight="1">
      <c r="A182" s="102"/>
      <c r="B182" s="102"/>
      <c r="C182" s="102"/>
      <c r="D182" s="102"/>
      <c r="E182" s="102"/>
      <c r="F182" s="102"/>
      <c r="G182" s="102"/>
    </row>
    <row r="183" ht="15.75" customHeight="1">
      <c r="A183" s="102"/>
      <c r="B183" s="102"/>
      <c r="C183" s="102"/>
      <c r="D183" s="102"/>
      <c r="E183" s="102"/>
      <c r="F183" s="102"/>
      <c r="G183" s="102"/>
    </row>
    <row r="184" ht="15.75" customHeight="1">
      <c r="A184" s="102"/>
      <c r="B184" s="102"/>
      <c r="C184" s="102"/>
      <c r="D184" s="102"/>
      <c r="E184" s="102"/>
      <c r="F184" s="102"/>
      <c r="G184" s="102"/>
    </row>
    <row r="185" ht="15.75" customHeight="1">
      <c r="A185" s="102"/>
      <c r="B185" s="102"/>
      <c r="C185" s="102"/>
      <c r="D185" s="102"/>
      <c r="E185" s="102"/>
      <c r="F185" s="102"/>
      <c r="G185" s="102"/>
    </row>
    <row r="186" ht="15.75" customHeight="1">
      <c r="A186" s="102"/>
      <c r="B186" s="102"/>
      <c r="C186" s="102"/>
      <c r="D186" s="102"/>
      <c r="E186" s="102"/>
      <c r="F186" s="102"/>
      <c r="G186" s="102"/>
    </row>
    <row r="187" ht="15.75" customHeight="1">
      <c r="A187" s="102"/>
      <c r="B187" s="102"/>
      <c r="C187" s="102"/>
      <c r="D187" s="102"/>
      <c r="E187" s="102"/>
      <c r="F187" s="102"/>
      <c r="G187" s="102"/>
    </row>
    <row r="188" ht="15.75" customHeight="1">
      <c r="A188" s="102"/>
      <c r="B188" s="102"/>
      <c r="C188" s="102"/>
      <c r="D188" s="102"/>
      <c r="E188" s="102"/>
      <c r="F188" s="102"/>
      <c r="G188" s="102"/>
    </row>
    <row r="189" ht="15.75" customHeight="1">
      <c r="A189" s="102"/>
      <c r="B189" s="102"/>
      <c r="C189" s="102"/>
      <c r="D189" s="102"/>
      <c r="E189" s="102"/>
      <c r="F189" s="102"/>
      <c r="G189" s="102"/>
    </row>
    <row r="190" ht="15.75" customHeight="1">
      <c r="A190" s="102"/>
      <c r="B190" s="102"/>
      <c r="C190" s="102"/>
      <c r="D190" s="102"/>
      <c r="E190" s="102"/>
      <c r="F190" s="102"/>
      <c r="G190" s="102"/>
    </row>
    <row r="191" ht="15.75" customHeight="1">
      <c r="A191" s="102"/>
      <c r="B191" s="102"/>
      <c r="C191" s="102"/>
      <c r="D191" s="102"/>
      <c r="E191" s="102"/>
      <c r="F191" s="102"/>
      <c r="G191" s="102"/>
    </row>
    <row r="192" ht="15.75" customHeight="1">
      <c r="A192" s="102"/>
      <c r="B192" s="102"/>
      <c r="C192" s="102"/>
      <c r="D192" s="102"/>
      <c r="E192" s="102"/>
      <c r="F192" s="102"/>
      <c r="G192" s="102"/>
    </row>
    <row r="193" ht="15.75" customHeight="1">
      <c r="A193" s="102"/>
      <c r="B193" s="102"/>
      <c r="C193" s="102"/>
      <c r="D193" s="102"/>
      <c r="E193" s="102"/>
      <c r="F193" s="102"/>
      <c r="G193" s="102"/>
    </row>
    <row r="194" ht="15.75" customHeight="1">
      <c r="A194" s="102"/>
      <c r="B194" s="102"/>
      <c r="C194" s="102"/>
      <c r="D194" s="102"/>
      <c r="E194" s="102"/>
      <c r="F194" s="102"/>
      <c r="G194" s="102"/>
    </row>
    <row r="195" ht="15.75" customHeight="1">
      <c r="A195" s="102"/>
      <c r="B195" s="102"/>
      <c r="C195" s="102"/>
      <c r="D195" s="102"/>
      <c r="E195" s="102"/>
      <c r="F195" s="102"/>
      <c r="G195" s="102"/>
    </row>
    <row r="196" ht="15.75" customHeight="1">
      <c r="A196" s="102"/>
      <c r="B196" s="102"/>
      <c r="C196" s="102"/>
      <c r="D196" s="102"/>
      <c r="E196" s="102"/>
      <c r="F196" s="102"/>
      <c r="G196" s="102"/>
    </row>
    <row r="197" ht="15.75" customHeight="1">
      <c r="A197" s="102"/>
      <c r="B197" s="102"/>
      <c r="C197" s="102"/>
      <c r="D197" s="102"/>
      <c r="E197" s="102"/>
      <c r="F197" s="102"/>
      <c r="G197" s="102"/>
    </row>
    <row r="198" ht="15.75" customHeight="1">
      <c r="A198" s="102"/>
      <c r="B198" s="102"/>
      <c r="C198" s="102"/>
      <c r="D198" s="102"/>
      <c r="E198" s="102"/>
      <c r="F198" s="102"/>
      <c r="G198" s="102"/>
    </row>
    <row r="199" ht="15.75" customHeight="1">
      <c r="A199" s="102"/>
      <c r="B199" s="102"/>
      <c r="C199" s="102"/>
      <c r="D199" s="102"/>
      <c r="E199" s="102"/>
      <c r="F199" s="102"/>
      <c r="G199" s="102"/>
    </row>
    <row r="200" ht="15.75" customHeight="1">
      <c r="A200" s="102"/>
      <c r="B200" s="102"/>
      <c r="C200" s="102"/>
      <c r="D200" s="102"/>
      <c r="E200" s="102"/>
      <c r="F200" s="102"/>
      <c r="G200" s="102"/>
    </row>
    <row r="201" ht="15.75" customHeight="1">
      <c r="A201" s="102"/>
      <c r="B201" s="102"/>
      <c r="C201" s="102"/>
      <c r="D201" s="102"/>
      <c r="E201" s="102"/>
      <c r="F201" s="102"/>
      <c r="G201" s="102"/>
    </row>
    <row r="202" ht="15.75" customHeight="1">
      <c r="A202" s="102"/>
      <c r="B202" s="102"/>
      <c r="C202" s="102"/>
      <c r="D202" s="102"/>
      <c r="E202" s="102"/>
      <c r="F202" s="102"/>
      <c r="G202" s="102"/>
    </row>
    <row r="203" ht="15.75" customHeight="1">
      <c r="A203" s="102"/>
      <c r="B203" s="102"/>
      <c r="C203" s="102"/>
      <c r="D203" s="102"/>
      <c r="E203" s="102"/>
      <c r="F203" s="102"/>
      <c r="G203" s="102"/>
    </row>
    <row r="204" ht="15.75" customHeight="1">
      <c r="A204" s="102"/>
      <c r="B204" s="102"/>
      <c r="C204" s="102"/>
      <c r="D204" s="102"/>
      <c r="E204" s="102"/>
      <c r="F204" s="102"/>
      <c r="G204" s="102"/>
    </row>
    <row r="205" ht="15.75" customHeight="1">
      <c r="A205" s="102"/>
      <c r="B205" s="102"/>
      <c r="C205" s="102"/>
      <c r="D205" s="102"/>
      <c r="E205" s="102"/>
      <c r="F205" s="102"/>
      <c r="G205" s="102"/>
    </row>
    <row r="206" ht="15.75" customHeight="1">
      <c r="A206" s="102"/>
      <c r="B206" s="102"/>
      <c r="C206" s="102"/>
      <c r="D206" s="102"/>
      <c r="E206" s="102"/>
      <c r="F206" s="102"/>
      <c r="G206" s="102"/>
    </row>
    <row r="207" ht="15.75" customHeight="1">
      <c r="A207" s="102"/>
      <c r="B207" s="102"/>
      <c r="C207" s="102"/>
      <c r="D207" s="102"/>
      <c r="E207" s="102"/>
      <c r="F207" s="102"/>
      <c r="G207" s="102"/>
    </row>
    <row r="208" ht="15.75" customHeight="1">
      <c r="A208" s="102"/>
      <c r="B208" s="102"/>
      <c r="C208" s="102"/>
      <c r="D208" s="102"/>
      <c r="E208" s="102"/>
      <c r="F208" s="102"/>
      <c r="G208" s="102"/>
    </row>
    <row r="209" ht="15.75" customHeight="1">
      <c r="A209" s="102"/>
      <c r="B209" s="102"/>
      <c r="C209" s="102"/>
      <c r="D209" s="102"/>
      <c r="E209" s="102"/>
      <c r="F209" s="102"/>
      <c r="G209" s="102"/>
    </row>
    <row r="210" ht="15.75" customHeight="1">
      <c r="A210" s="102"/>
      <c r="B210" s="102"/>
      <c r="C210" s="102"/>
      <c r="D210" s="102"/>
      <c r="E210" s="102"/>
      <c r="F210" s="102"/>
      <c r="G210" s="102"/>
    </row>
    <row r="211" ht="15.75" customHeight="1">
      <c r="A211" s="102"/>
      <c r="B211" s="102"/>
      <c r="C211" s="102"/>
      <c r="D211" s="102"/>
      <c r="E211" s="102"/>
      <c r="F211" s="102"/>
      <c r="G211" s="102"/>
    </row>
    <row r="212" ht="15.75" customHeight="1">
      <c r="A212" s="102"/>
      <c r="B212" s="102"/>
      <c r="C212" s="102"/>
      <c r="D212" s="102"/>
      <c r="E212" s="102"/>
      <c r="F212" s="102"/>
      <c r="G212" s="102"/>
    </row>
    <row r="213" ht="15.75" customHeight="1">
      <c r="A213" s="102"/>
      <c r="B213" s="102"/>
      <c r="C213" s="102"/>
      <c r="D213" s="102"/>
      <c r="E213" s="102"/>
      <c r="F213" s="102"/>
      <c r="G213" s="102"/>
    </row>
    <row r="214" ht="15.75" customHeight="1">
      <c r="A214" s="102"/>
      <c r="B214" s="102"/>
      <c r="C214" s="102"/>
      <c r="D214" s="102"/>
      <c r="E214" s="102"/>
      <c r="F214" s="102"/>
      <c r="G214" s="102"/>
    </row>
    <row r="215" ht="15.75" customHeight="1">
      <c r="A215" s="102"/>
      <c r="B215" s="102"/>
      <c r="C215" s="102"/>
      <c r="D215" s="102"/>
      <c r="E215" s="102"/>
      <c r="F215" s="102"/>
      <c r="G215" s="102"/>
    </row>
    <row r="216" ht="15.75" customHeight="1">
      <c r="A216" s="102"/>
      <c r="B216" s="102"/>
      <c r="C216" s="102"/>
      <c r="D216" s="102"/>
      <c r="E216" s="102"/>
      <c r="F216" s="102"/>
      <c r="G216" s="102"/>
    </row>
    <row r="217" ht="15.75" customHeight="1">
      <c r="A217" s="102"/>
      <c r="B217" s="102"/>
      <c r="C217" s="102"/>
      <c r="D217" s="102"/>
      <c r="E217" s="102"/>
      <c r="F217" s="102"/>
      <c r="G217" s="102"/>
    </row>
    <row r="218" ht="15.75" customHeight="1">
      <c r="A218" s="102"/>
      <c r="B218" s="102"/>
      <c r="C218" s="102"/>
      <c r="D218" s="102"/>
      <c r="E218" s="102"/>
      <c r="F218" s="102"/>
      <c r="G218" s="102"/>
    </row>
    <row r="219" ht="15.75" customHeight="1">
      <c r="A219" s="102"/>
      <c r="B219" s="102"/>
      <c r="C219" s="102"/>
      <c r="D219" s="102"/>
      <c r="E219" s="102"/>
      <c r="F219" s="102"/>
      <c r="G219" s="102"/>
    </row>
    <row r="220" ht="15.75" customHeight="1">
      <c r="A220" s="102"/>
      <c r="B220" s="102"/>
      <c r="C220" s="102"/>
      <c r="D220" s="102"/>
      <c r="E220" s="102"/>
      <c r="F220" s="102"/>
      <c r="G220" s="102"/>
    </row>
    <row r="221" ht="15.75" customHeight="1">
      <c r="A221" s="102"/>
      <c r="B221" s="102"/>
      <c r="C221" s="102"/>
      <c r="D221" s="102"/>
      <c r="E221" s="102"/>
      <c r="F221" s="102"/>
      <c r="G221" s="102"/>
    </row>
    <row r="222" ht="15.75" customHeight="1">
      <c r="A222" s="102"/>
      <c r="B222" s="102"/>
      <c r="C222" s="102"/>
      <c r="D222" s="102"/>
      <c r="E222" s="102"/>
      <c r="F222" s="102"/>
      <c r="G222" s="102"/>
    </row>
    <row r="223" ht="15.75" customHeight="1">
      <c r="A223" s="102"/>
      <c r="B223" s="102"/>
      <c r="C223" s="102"/>
      <c r="D223" s="102"/>
      <c r="E223" s="102"/>
      <c r="F223" s="102"/>
      <c r="G223" s="102"/>
    </row>
    <row r="224" ht="15.75" customHeight="1">
      <c r="A224" s="102"/>
      <c r="B224" s="102"/>
      <c r="C224" s="102"/>
      <c r="D224" s="102"/>
      <c r="E224" s="102"/>
      <c r="F224" s="102"/>
      <c r="G224" s="102"/>
    </row>
    <row r="225" ht="15.75" customHeight="1">
      <c r="A225" s="102"/>
      <c r="B225" s="102"/>
      <c r="C225" s="102"/>
      <c r="D225" s="102"/>
      <c r="E225" s="102"/>
      <c r="F225" s="102"/>
      <c r="G225" s="102"/>
    </row>
    <row r="226" ht="15.75" customHeight="1">
      <c r="A226" s="102"/>
      <c r="B226" s="102"/>
      <c r="C226" s="102"/>
      <c r="D226" s="102"/>
      <c r="E226" s="102"/>
      <c r="F226" s="102"/>
      <c r="G226" s="102"/>
    </row>
    <row r="227" ht="15.75" customHeight="1">
      <c r="A227" s="102"/>
      <c r="B227" s="102"/>
      <c r="C227" s="102"/>
      <c r="D227" s="102"/>
      <c r="E227" s="102"/>
      <c r="F227" s="102"/>
      <c r="G227" s="102"/>
    </row>
    <row r="228" ht="15.75" customHeight="1">
      <c r="A228" s="102"/>
      <c r="B228" s="102"/>
      <c r="C228" s="102"/>
      <c r="D228" s="102"/>
      <c r="E228" s="102"/>
      <c r="F228" s="102"/>
      <c r="G228" s="102"/>
    </row>
    <row r="229" ht="15.75" customHeight="1">
      <c r="A229" s="102"/>
      <c r="B229" s="102"/>
      <c r="C229" s="102"/>
      <c r="D229" s="102"/>
      <c r="E229" s="102"/>
      <c r="F229" s="102"/>
      <c r="G229" s="102"/>
    </row>
    <row r="230" ht="15.75" customHeight="1">
      <c r="A230" s="102"/>
      <c r="B230" s="102"/>
      <c r="C230" s="102"/>
      <c r="D230" s="102"/>
      <c r="E230" s="102"/>
      <c r="F230" s="102"/>
      <c r="G230" s="102"/>
    </row>
    <row r="231" ht="15.75" customHeight="1">
      <c r="A231" s="102"/>
      <c r="B231" s="102"/>
      <c r="C231" s="102"/>
      <c r="D231" s="102"/>
      <c r="E231" s="102"/>
      <c r="F231" s="102"/>
      <c r="G231" s="102"/>
    </row>
    <row r="232" ht="15.75" customHeight="1">
      <c r="A232" s="102"/>
      <c r="B232" s="102"/>
      <c r="C232" s="102"/>
      <c r="D232" s="102"/>
      <c r="E232" s="102"/>
      <c r="F232" s="102"/>
      <c r="G232" s="102"/>
    </row>
    <row r="233" ht="15.75" customHeight="1">
      <c r="A233" s="102"/>
      <c r="B233" s="102"/>
      <c r="C233" s="102"/>
      <c r="D233" s="102"/>
      <c r="E233" s="102"/>
      <c r="F233" s="102"/>
      <c r="G233" s="102"/>
    </row>
    <row r="234" ht="15.75" customHeight="1">
      <c r="A234" s="102"/>
      <c r="B234" s="102"/>
      <c r="C234" s="102"/>
      <c r="D234" s="102"/>
      <c r="E234" s="102"/>
      <c r="F234" s="102"/>
      <c r="G234" s="102"/>
    </row>
    <row r="235" ht="15.75" customHeight="1">
      <c r="A235" s="102"/>
      <c r="B235" s="102"/>
      <c r="C235" s="102"/>
      <c r="D235" s="102"/>
      <c r="E235" s="102"/>
      <c r="F235" s="102"/>
      <c r="G235" s="102"/>
    </row>
    <row r="236" ht="15.75" customHeight="1">
      <c r="A236" s="102"/>
      <c r="B236" s="102"/>
      <c r="C236" s="102"/>
      <c r="D236" s="102"/>
      <c r="E236" s="102"/>
      <c r="F236" s="102"/>
      <c r="G236" s="102"/>
    </row>
    <row r="237" ht="15.75" customHeight="1">
      <c r="A237" s="102"/>
      <c r="B237" s="102"/>
      <c r="C237" s="102"/>
      <c r="D237" s="102"/>
      <c r="E237" s="102"/>
      <c r="F237" s="102"/>
      <c r="G237" s="102"/>
    </row>
    <row r="238" ht="15.75" customHeight="1">
      <c r="A238" s="102"/>
      <c r="B238" s="102"/>
      <c r="C238" s="102"/>
      <c r="D238" s="102"/>
      <c r="E238" s="102"/>
      <c r="F238" s="102"/>
      <c r="G238" s="102"/>
    </row>
    <row r="239" ht="15.75" customHeight="1">
      <c r="A239" s="102"/>
      <c r="B239" s="102"/>
      <c r="C239" s="102"/>
      <c r="D239" s="102"/>
      <c r="E239" s="102"/>
      <c r="F239" s="102"/>
      <c r="G239" s="102"/>
    </row>
    <row r="240" ht="15.75" customHeight="1">
      <c r="A240" s="102"/>
      <c r="B240" s="102"/>
      <c r="C240" s="102"/>
      <c r="D240" s="102"/>
      <c r="E240" s="102"/>
      <c r="F240" s="102"/>
      <c r="G240" s="102"/>
    </row>
    <row r="241" ht="15.75" customHeight="1">
      <c r="A241" s="102"/>
      <c r="B241" s="102"/>
      <c r="C241" s="102"/>
      <c r="D241" s="102"/>
      <c r="E241" s="102"/>
      <c r="F241" s="102"/>
      <c r="G241" s="102"/>
    </row>
    <row r="242" ht="15.75" customHeight="1">
      <c r="A242" s="102"/>
      <c r="B242" s="102"/>
      <c r="C242" s="102"/>
      <c r="D242" s="102"/>
      <c r="E242" s="102"/>
      <c r="F242" s="102"/>
      <c r="G242" s="102"/>
    </row>
    <row r="243" ht="15.75" customHeight="1">
      <c r="A243" s="102"/>
      <c r="B243" s="102"/>
      <c r="C243" s="102"/>
      <c r="D243" s="102"/>
      <c r="E243" s="102"/>
      <c r="F243" s="102"/>
      <c r="G243" s="102"/>
    </row>
    <row r="244" ht="15.75" customHeight="1">
      <c r="A244" s="102"/>
      <c r="B244" s="102"/>
      <c r="C244" s="102"/>
      <c r="D244" s="102"/>
      <c r="E244" s="102"/>
      <c r="F244" s="102"/>
      <c r="G244" s="102"/>
    </row>
    <row r="245" ht="15.75" customHeight="1">
      <c r="A245" s="102"/>
      <c r="B245" s="102"/>
      <c r="C245" s="102"/>
      <c r="D245" s="102"/>
      <c r="E245" s="102"/>
      <c r="F245" s="102"/>
      <c r="G245" s="102"/>
    </row>
    <row r="246" ht="15.75" customHeight="1">
      <c r="A246" s="102"/>
      <c r="B246" s="102"/>
      <c r="C246" s="102"/>
      <c r="D246" s="102"/>
      <c r="E246" s="102"/>
      <c r="F246" s="102"/>
      <c r="G246" s="102"/>
    </row>
    <row r="247" ht="15.75" customHeight="1">
      <c r="A247" s="102"/>
      <c r="B247" s="102"/>
      <c r="C247" s="102"/>
      <c r="D247" s="102"/>
      <c r="E247" s="102"/>
      <c r="F247" s="102"/>
      <c r="G247" s="102"/>
    </row>
    <row r="248" ht="15.75" customHeight="1">
      <c r="A248" s="102"/>
      <c r="B248" s="102"/>
      <c r="C248" s="102"/>
      <c r="D248" s="102"/>
      <c r="E248" s="102"/>
      <c r="F248" s="102"/>
      <c r="G248" s="102"/>
    </row>
    <row r="249" ht="15.75" customHeight="1">
      <c r="A249" s="102"/>
      <c r="B249" s="102"/>
      <c r="C249" s="102"/>
      <c r="D249" s="102"/>
      <c r="E249" s="102"/>
      <c r="F249" s="102"/>
      <c r="G249" s="102"/>
    </row>
    <row r="250" ht="15.75" customHeight="1">
      <c r="A250" s="102"/>
      <c r="B250" s="102"/>
      <c r="C250" s="102"/>
      <c r="D250" s="102"/>
      <c r="E250" s="102"/>
      <c r="F250" s="102"/>
      <c r="G250" s="102"/>
    </row>
    <row r="251" ht="15.75" customHeight="1">
      <c r="A251" s="102"/>
      <c r="B251" s="102"/>
      <c r="C251" s="102"/>
      <c r="D251" s="102"/>
      <c r="E251" s="102"/>
      <c r="F251" s="102"/>
      <c r="G251" s="102"/>
    </row>
    <row r="252" ht="15.75" customHeight="1">
      <c r="A252" s="102"/>
      <c r="B252" s="102"/>
      <c r="C252" s="102"/>
      <c r="D252" s="102"/>
      <c r="E252" s="102"/>
      <c r="F252" s="102"/>
      <c r="G252" s="102"/>
    </row>
    <row r="253" ht="15.75" customHeight="1">
      <c r="A253" s="102"/>
      <c r="B253" s="102"/>
      <c r="C253" s="102"/>
      <c r="D253" s="102"/>
      <c r="E253" s="102"/>
      <c r="F253" s="102"/>
      <c r="G253" s="102"/>
    </row>
    <row r="254" ht="15.75" customHeight="1">
      <c r="A254" s="102"/>
      <c r="B254" s="102"/>
      <c r="C254" s="102"/>
      <c r="D254" s="102"/>
      <c r="E254" s="102"/>
      <c r="F254" s="102"/>
      <c r="G254" s="102"/>
    </row>
    <row r="255" ht="15.75" customHeight="1">
      <c r="A255" s="102"/>
      <c r="B255" s="102"/>
      <c r="C255" s="102"/>
      <c r="D255" s="102"/>
      <c r="E255" s="102"/>
      <c r="F255" s="102"/>
      <c r="G255" s="102"/>
    </row>
    <row r="256" ht="15.75" customHeight="1">
      <c r="A256" s="102"/>
      <c r="B256" s="102"/>
      <c r="C256" s="102"/>
      <c r="D256" s="102"/>
      <c r="E256" s="102"/>
      <c r="F256" s="102"/>
      <c r="G256" s="102"/>
    </row>
    <row r="257" ht="15.75" customHeight="1">
      <c r="A257" s="102"/>
      <c r="B257" s="102"/>
      <c r="C257" s="102"/>
      <c r="D257" s="102"/>
      <c r="E257" s="102"/>
      <c r="F257" s="102"/>
      <c r="G257" s="102"/>
    </row>
    <row r="258" ht="15.75" customHeight="1">
      <c r="A258" s="102"/>
      <c r="B258" s="102"/>
      <c r="C258" s="102"/>
      <c r="D258" s="102"/>
      <c r="E258" s="102"/>
      <c r="F258" s="102"/>
      <c r="G258" s="102"/>
    </row>
    <row r="259" ht="15.75" customHeight="1">
      <c r="A259" s="102"/>
      <c r="B259" s="102"/>
      <c r="C259" s="102"/>
      <c r="D259" s="102"/>
      <c r="E259" s="102"/>
      <c r="F259" s="102"/>
      <c r="G259" s="102"/>
    </row>
    <row r="260" ht="15.75" customHeight="1">
      <c r="A260" s="102"/>
      <c r="B260" s="102"/>
      <c r="C260" s="102"/>
      <c r="D260" s="102"/>
      <c r="E260" s="102"/>
      <c r="F260" s="102"/>
      <c r="G260" s="102"/>
    </row>
    <row r="261" ht="15.75" customHeight="1">
      <c r="A261" s="102"/>
      <c r="B261" s="102"/>
      <c r="C261" s="102"/>
      <c r="D261" s="102"/>
      <c r="E261" s="102"/>
      <c r="F261" s="102"/>
      <c r="G261" s="102"/>
    </row>
    <row r="262" ht="15.75" customHeight="1">
      <c r="A262" s="102"/>
      <c r="B262" s="102"/>
      <c r="C262" s="102"/>
      <c r="D262" s="102"/>
      <c r="E262" s="102"/>
      <c r="F262" s="102"/>
      <c r="G262" s="102"/>
    </row>
    <row r="263" ht="15.75" customHeight="1">
      <c r="A263" s="102"/>
      <c r="B263" s="102"/>
      <c r="C263" s="102"/>
      <c r="D263" s="102"/>
      <c r="E263" s="102"/>
      <c r="F263" s="102"/>
      <c r="G263" s="102"/>
    </row>
    <row r="264" ht="15.75" customHeight="1">
      <c r="A264" s="102"/>
      <c r="B264" s="102"/>
      <c r="C264" s="102"/>
      <c r="D264" s="102"/>
      <c r="E264" s="102"/>
      <c r="F264" s="102"/>
      <c r="G264" s="102"/>
    </row>
    <row r="265" ht="15.75" customHeight="1">
      <c r="A265" s="102"/>
      <c r="B265" s="102"/>
      <c r="C265" s="102"/>
      <c r="D265" s="102"/>
      <c r="E265" s="102"/>
      <c r="F265" s="102"/>
      <c r="G265" s="102"/>
    </row>
    <row r="266" ht="15.75" customHeight="1">
      <c r="A266" s="102"/>
      <c r="B266" s="102"/>
      <c r="C266" s="102"/>
      <c r="D266" s="102"/>
      <c r="E266" s="102"/>
      <c r="F266" s="102"/>
      <c r="G266" s="102"/>
    </row>
    <row r="267" ht="15.75" customHeight="1">
      <c r="A267" s="102"/>
      <c r="B267" s="102"/>
      <c r="C267" s="102"/>
      <c r="D267" s="102"/>
      <c r="E267" s="102"/>
      <c r="F267" s="102"/>
      <c r="G267" s="102"/>
    </row>
    <row r="268" ht="15.75" customHeight="1">
      <c r="A268" s="102"/>
      <c r="B268" s="102"/>
      <c r="C268" s="102"/>
      <c r="D268" s="102"/>
      <c r="E268" s="102"/>
      <c r="F268" s="102"/>
      <c r="G268" s="102"/>
    </row>
    <row r="269" ht="15.75" customHeight="1">
      <c r="A269" s="102"/>
      <c r="B269" s="102"/>
      <c r="C269" s="102"/>
      <c r="D269" s="102"/>
      <c r="E269" s="102"/>
      <c r="F269" s="102"/>
      <c r="G269" s="102"/>
    </row>
    <row r="270" ht="15.75" customHeight="1">
      <c r="A270" s="102"/>
      <c r="B270" s="102"/>
      <c r="C270" s="102"/>
      <c r="D270" s="102"/>
      <c r="E270" s="102"/>
      <c r="F270" s="102"/>
      <c r="G270" s="102"/>
    </row>
    <row r="271" ht="15.75" customHeight="1">
      <c r="A271" s="102"/>
      <c r="B271" s="102"/>
      <c r="C271" s="102"/>
      <c r="D271" s="102"/>
      <c r="E271" s="102"/>
      <c r="F271" s="102"/>
      <c r="G271" s="102"/>
    </row>
    <row r="272" ht="15.75" customHeight="1">
      <c r="A272" s="102"/>
      <c r="B272" s="102"/>
      <c r="C272" s="102"/>
      <c r="D272" s="102"/>
      <c r="E272" s="102"/>
      <c r="F272" s="102"/>
      <c r="G272" s="102"/>
    </row>
    <row r="273" ht="15.75" customHeight="1">
      <c r="A273" s="102"/>
      <c r="B273" s="102"/>
      <c r="C273" s="102"/>
      <c r="D273" s="102"/>
      <c r="E273" s="102"/>
      <c r="F273" s="102"/>
      <c r="G273" s="102"/>
    </row>
    <row r="274" ht="15.75" customHeight="1">
      <c r="A274" s="102"/>
      <c r="B274" s="102"/>
      <c r="C274" s="102"/>
      <c r="D274" s="102"/>
      <c r="E274" s="102"/>
      <c r="F274" s="102"/>
      <c r="G274" s="102"/>
    </row>
    <row r="275" ht="15.75" customHeight="1">
      <c r="A275" s="102"/>
      <c r="B275" s="102"/>
      <c r="C275" s="102"/>
      <c r="D275" s="102"/>
      <c r="E275" s="102"/>
      <c r="F275" s="102"/>
      <c r="G275" s="102"/>
    </row>
    <row r="276" ht="15.75" customHeight="1">
      <c r="A276" s="102"/>
      <c r="B276" s="102"/>
      <c r="C276" s="102"/>
      <c r="D276" s="102"/>
      <c r="E276" s="102"/>
      <c r="F276" s="102"/>
      <c r="G276" s="102"/>
    </row>
    <row r="277" ht="15.75" customHeight="1">
      <c r="A277" s="102"/>
      <c r="B277" s="102"/>
      <c r="C277" s="102"/>
      <c r="D277" s="102"/>
      <c r="E277" s="102"/>
      <c r="F277" s="102"/>
      <c r="G277" s="102"/>
    </row>
    <row r="278" ht="15.75" customHeight="1">
      <c r="A278" s="102"/>
      <c r="B278" s="102"/>
      <c r="C278" s="102"/>
      <c r="D278" s="102"/>
      <c r="E278" s="102"/>
      <c r="F278" s="102"/>
      <c r="G278" s="102"/>
    </row>
    <row r="279" ht="15.75" customHeight="1">
      <c r="A279" s="102"/>
      <c r="B279" s="102"/>
      <c r="C279" s="102"/>
      <c r="D279" s="102"/>
      <c r="E279" s="102"/>
      <c r="F279" s="102"/>
      <c r="G279" s="102"/>
    </row>
    <row r="280" ht="15.75" customHeight="1">
      <c r="A280" s="102"/>
      <c r="B280" s="102"/>
      <c r="C280" s="102"/>
      <c r="D280" s="102"/>
      <c r="E280" s="102"/>
      <c r="F280" s="102"/>
      <c r="G280" s="102"/>
    </row>
    <row r="281" ht="15.75" customHeight="1">
      <c r="A281" s="102"/>
      <c r="B281" s="102"/>
      <c r="C281" s="102"/>
      <c r="D281" s="102"/>
      <c r="E281" s="102"/>
      <c r="F281" s="102"/>
      <c r="G281" s="102"/>
    </row>
    <row r="282" ht="15.75" customHeight="1">
      <c r="A282" s="102"/>
      <c r="B282" s="102"/>
      <c r="C282" s="102"/>
      <c r="D282" s="102"/>
      <c r="E282" s="102"/>
      <c r="F282" s="102"/>
      <c r="G282" s="102"/>
    </row>
    <row r="283" ht="15.75" customHeight="1">
      <c r="A283" s="102"/>
      <c r="B283" s="102"/>
      <c r="C283" s="102"/>
      <c r="D283" s="102"/>
      <c r="E283" s="102"/>
      <c r="F283" s="102"/>
      <c r="G283" s="102"/>
    </row>
    <row r="284" ht="15.75" customHeight="1">
      <c r="A284" s="102"/>
      <c r="B284" s="102"/>
      <c r="C284" s="102"/>
      <c r="D284" s="102"/>
      <c r="E284" s="102"/>
      <c r="F284" s="102"/>
      <c r="G284" s="102"/>
    </row>
    <row r="285" ht="15.75" customHeight="1">
      <c r="A285" s="102"/>
      <c r="B285" s="102"/>
      <c r="C285" s="102"/>
      <c r="D285" s="102"/>
      <c r="E285" s="102"/>
      <c r="F285" s="102"/>
      <c r="G285" s="102"/>
    </row>
    <row r="286" ht="15.75" customHeight="1">
      <c r="A286" s="102"/>
      <c r="B286" s="102"/>
      <c r="C286" s="102"/>
      <c r="D286" s="102"/>
      <c r="E286" s="102"/>
      <c r="F286" s="102"/>
      <c r="G286" s="102"/>
    </row>
    <row r="287" ht="15.75" customHeight="1">
      <c r="A287" s="102"/>
      <c r="B287" s="102"/>
      <c r="C287" s="102"/>
      <c r="D287" s="102"/>
      <c r="E287" s="102"/>
      <c r="F287" s="102"/>
      <c r="G287" s="102"/>
    </row>
    <row r="288" ht="15.75" customHeight="1">
      <c r="A288" s="102"/>
      <c r="B288" s="102"/>
      <c r="C288" s="102"/>
      <c r="D288" s="102"/>
      <c r="E288" s="102"/>
      <c r="F288" s="102"/>
      <c r="G288" s="102"/>
    </row>
    <row r="289" ht="15.75" customHeight="1">
      <c r="A289" s="102"/>
      <c r="B289" s="102"/>
      <c r="C289" s="102"/>
      <c r="D289" s="102"/>
      <c r="E289" s="102"/>
      <c r="F289" s="102"/>
      <c r="G289" s="102"/>
    </row>
    <row r="290" ht="15.75" customHeight="1">
      <c r="A290" s="102"/>
      <c r="B290" s="102"/>
      <c r="C290" s="102"/>
      <c r="D290" s="102"/>
      <c r="E290" s="102"/>
      <c r="F290" s="102"/>
      <c r="G290" s="102"/>
    </row>
    <row r="291" ht="15.75" customHeight="1">
      <c r="A291" s="102"/>
      <c r="B291" s="102"/>
      <c r="C291" s="102"/>
      <c r="D291" s="102"/>
      <c r="E291" s="102"/>
      <c r="F291" s="102"/>
      <c r="G291" s="102"/>
    </row>
    <row r="292" ht="15.75" customHeight="1">
      <c r="A292" s="102"/>
      <c r="B292" s="102"/>
      <c r="C292" s="102"/>
      <c r="D292" s="102"/>
      <c r="E292" s="102"/>
      <c r="F292" s="102"/>
      <c r="G292" s="102"/>
    </row>
    <row r="293" ht="15.75" customHeight="1">
      <c r="A293" s="102"/>
      <c r="B293" s="102"/>
      <c r="C293" s="102"/>
      <c r="D293" s="102"/>
      <c r="E293" s="102"/>
      <c r="F293" s="102"/>
      <c r="G293" s="102"/>
    </row>
    <row r="294" ht="15.75" customHeight="1">
      <c r="A294" s="102"/>
      <c r="B294" s="102"/>
      <c r="C294" s="102"/>
      <c r="D294" s="102"/>
      <c r="E294" s="102"/>
      <c r="F294" s="102"/>
      <c r="G294" s="102"/>
    </row>
    <row r="295" ht="15.75" customHeight="1">
      <c r="A295" s="102"/>
      <c r="B295" s="102"/>
      <c r="C295" s="102"/>
      <c r="D295" s="102"/>
      <c r="E295" s="102"/>
      <c r="F295" s="102"/>
      <c r="G295" s="102"/>
    </row>
    <row r="296" ht="15.75" customHeight="1">
      <c r="A296" s="102"/>
      <c r="B296" s="102"/>
      <c r="C296" s="102"/>
      <c r="D296" s="102"/>
      <c r="E296" s="102"/>
      <c r="F296" s="102"/>
      <c r="G296" s="102"/>
    </row>
    <row r="297" ht="15.75" customHeight="1">
      <c r="A297" s="102"/>
      <c r="B297" s="102"/>
      <c r="C297" s="102"/>
      <c r="D297" s="102"/>
      <c r="E297" s="102"/>
      <c r="F297" s="102"/>
      <c r="G297" s="102"/>
    </row>
    <row r="298" ht="15.75" customHeight="1">
      <c r="A298" s="102"/>
      <c r="B298" s="102"/>
      <c r="C298" s="102"/>
      <c r="D298" s="102"/>
      <c r="E298" s="102"/>
      <c r="F298" s="102"/>
      <c r="G298" s="102"/>
    </row>
    <row r="299" ht="15.75" customHeight="1">
      <c r="A299" s="102"/>
      <c r="B299" s="102"/>
      <c r="C299" s="102"/>
      <c r="D299" s="102"/>
      <c r="E299" s="102"/>
      <c r="F299" s="102"/>
      <c r="G299" s="102"/>
    </row>
    <row r="300" ht="15.75" customHeight="1">
      <c r="A300" s="102"/>
      <c r="B300" s="102"/>
      <c r="C300" s="102"/>
      <c r="D300" s="102"/>
      <c r="E300" s="102"/>
      <c r="F300" s="102"/>
      <c r="G300" s="102"/>
    </row>
    <row r="301" ht="15.75" customHeight="1">
      <c r="A301" s="102"/>
      <c r="B301" s="102"/>
      <c r="C301" s="102"/>
      <c r="D301" s="102"/>
      <c r="E301" s="102"/>
      <c r="F301" s="102"/>
      <c r="G301" s="102"/>
    </row>
    <row r="302" ht="15.75" customHeight="1">
      <c r="A302" s="102"/>
      <c r="B302" s="102"/>
      <c r="C302" s="102"/>
      <c r="D302" s="102"/>
      <c r="E302" s="102"/>
      <c r="F302" s="102"/>
      <c r="G302" s="102"/>
    </row>
    <row r="303" ht="15.75" customHeight="1">
      <c r="A303" s="102"/>
      <c r="B303" s="102"/>
      <c r="C303" s="102"/>
      <c r="D303" s="102"/>
      <c r="E303" s="102"/>
      <c r="F303" s="102"/>
      <c r="G303" s="102"/>
    </row>
    <row r="304" ht="15.75" customHeight="1">
      <c r="A304" s="102"/>
      <c r="B304" s="102"/>
      <c r="C304" s="102"/>
      <c r="D304" s="102"/>
      <c r="E304" s="102"/>
      <c r="F304" s="102"/>
      <c r="G304" s="102"/>
    </row>
    <row r="305" ht="15.75" customHeight="1">
      <c r="A305" s="102"/>
      <c r="B305" s="102"/>
      <c r="C305" s="102"/>
      <c r="D305" s="102"/>
      <c r="E305" s="102"/>
      <c r="F305" s="102"/>
      <c r="G305" s="102"/>
    </row>
    <row r="306" ht="15.75" customHeight="1">
      <c r="A306" s="102"/>
      <c r="B306" s="102"/>
      <c r="C306" s="102"/>
      <c r="D306" s="102"/>
      <c r="E306" s="102"/>
      <c r="F306" s="102"/>
      <c r="G306" s="102"/>
    </row>
    <row r="307" ht="15.75" customHeight="1">
      <c r="A307" s="102"/>
      <c r="B307" s="102"/>
      <c r="C307" s="102"/>
      <c r="D307" s="102"/>
      <c r="E307" s="102"/>
      <c r="F307" s="102"/>
      <c r="G307" s="102"/>
    </row>
    <row r="308" ht="15.75" customHeight="1">
      <c r="A308" s="102"/>
      <c r="B308" s="102"/>
      <c r="C308" s="102"/>
      <c r="D308" s="102"/>
      <c r="E308" s="102"/>
      <c r="F308" s="102"/>
      <c r="G308" s="102"/>
    </row>
    <row r="309" ht="15.75" customHeight="1">
      <c r="A309" s="102"/>
      <c r="B309" s="102"/>
      <c r="C309" s="102"/>
      <c r="D309" s="102"/>
      <c r="E309" s="102"/>
      <c r="F309" s="102"/>
      <c r="G309" s="102"/>
    </row>
    <row r="310" ht="15.75" customHeight="1">
      <c r="A310" s="102"/>
      <c r="B310" s="102"/>
      <c r="C310" s="102"/>
      <c r="D310" s="102"/>
      <c r="E310" s="102"/>
      <c r="F310" s="102"/>
      <c r="G310" s="102"/>
    </row>
    <row r="311" ht="15.75" customHeight="1">
      <c r="A311" s="102"/>
      <c r="B311" s="102"/>
      <c r="C311" s="102"/>
      <c r="D311" s="102"/>
      <c r="E311" s="102"/>
      <c r="F311" s="102"/>
      <c r="G311" s="102"/>
    </row>
    <row r="312" ht="15.75" customHeight="1">
      <c r="A312" s="102"/>
      <c r="B312" s="102"/>
      <c r="C312" s="102"/>
      <c r="D312" s="102"/>
      <c r="E312" s="102"/>
      <c r="F312" s="102"/>
      <c r="G312" s="102"/>
    </row>
    <row r="313" ht="15.75" customHeight="1">
      <c r="A313" s="102"/>
      <c r="B313" s="102"/>
      <c r="C313" s="102"/>
      <c r="D313" s="102"/>
      <c r="E313" s="102"/>
      <c r="F313" s="102"/>
      <c r="G313" s="102"/>
    </row>
    <row r="314" ht="15.75" customHeight="1">
      <c r="A314" s="102"/>
      <c r="B314" s="102"/>
      <c r="C314" s="102"/>
      <c r="D314" s="102"/>
      <c r="E314" s="102"/>
      <c r="F314" s="102"/>
      <c r="G314" s="102"/>
    </row>
    <row r="315" ht="15.75" customHeight="1">
      <c r="A315" s="102"/>
      <c r="B315" s="102"/>
      <c r="C315" s="102"/>
      <c r="D315" s="102"/>
      <c r="E315" s="102"/>
      <c r="F315" s="102"/>
      <c r="G315" s="102"/>
    </row>
    <row r="316" ht="15.75" customHeight="1">
      <c r="A316" s="102"/>
      <c r="B316" s="102"/>
      <c r="C316" s="102"/>
      <c r="D316" s="102"/>
      <c r="E316" s="102"/>
      <c r="F316" s="102"/>
      <c r="G316" s="102"/>
    </row>
    <row r="317" ht="15.75" customHeight="1">
      <c r="A317" s="102"/>
      <c r="B317" s="102"/>
      <c r="C317" s="102"/>
      <c r="D317" s="102"/>
      <c r="E317" s="102"/>
      <c r="F317" s="102"/>
      <c r="G317" s="102"/>
    </row>
    <row r="318" ht="15.75" customHeight="1">
      <c r="A318" s="102"/>
      <c r="B318" s="102"/>
      <c r="C318" s="102"/>
      <c r="D318" s="102"/>
      <c r="E318" s="102"/>
      <c r="F318" s="102"/>
      <c r="G318" s="102"/>
    </row>
    <row r="319" ht="15.75" customHeight="1">
      <c r="A319" s="102"/>
      <c r="B319" s="102"/>
      <c r="C319" s="102"/>
      <c r="D319" s="102"/>
      <c r="E319" s="102"/>
      <c r="F319" s="102"/>
      <c r="G319" s="102"/>
    </row>
    <row r="320" ht="15.75" customHeight="1">
      <c r="A320" s="102"/>
      <c r="B320" s="102"/>
      <c r="C320" s="102"/>
      <c r="D320" s="102"/>
      <c r="E320" s="102"/>
      <c r="F320" s="102"/>
      <c r="G320" s="102"/>
    </row>
    <row r="321" ht="15.75" customHeight="1">
      <c r="A321" s="102"/>
      <c r="B321" s="102"/>
      <c r="C321" s="102"/>
      <c r="D321" s="102"/>
      <c r="E321" s="102"/>
      <c r="F321" s="102"/>
      <c r="G321" s="102"/>
    </row>
    <row r="322" ht="15.75" customHeight="1">
      <c r="A322" s="102"/>
      <c r="B322" s="102"/>
      <c r="C322" s="102"/>
      <c r="D322" s="102"/>
      <c r="E322" s="102"/>
      <c r="F322" s="102"/>
      <c r="G322" s="102"/>
    </row>
    <row r="323" ht="15.75" customHeight="1">
      <c r="A323" s="102"/>
      <c r="B323" s="102"/>
      <c r="C323" s="102"/>
      <c r="D323" s="102"/>
      <c r="E323" s="102"/>
      <c r="F323" s="102"/>
      <c r="G323" s="102"/>
    </row>
    <row r="324" ht="15.75" customHeight="1">
      <c r="A324" s="102"/>
      <c r="B324" s="102"/>
      <c r="C324" s="102"/>
      <c r="D324" s="102"/>
      <c r="E324" s="102"/>
      <c r="F324" s="102"/>
      <c r="G324" s="102"/>
    </row>
    <row r="325" ht="15.75" customHeight="1">
      <c r="A325" s="102"/>
      <c r="B325" s="102"/>
      <c r="C325" s="102"/>
      <c r="D325" s="102"/>
      <c r="E325" s="102"/>
      <c r="F325" s="102"/>
      <c r="G325" s="102"/>
    </row>
    <row r="326" ht="15.75" customHeight="1">
      <c r="A326" s="102"/>
      <c r="B326" s="102"/>
      <c r="C326" s="102"/>
      <c r="D326" s="102"/>
      <c r="E326" s="102"/>
      <c r="F326" s="102"/>
      <c r="G326" s="102"/>
    </row>
    <row r="327" ht="15.75" customHeight="1">
      <c r="A327" s="102"/>
      <c r="B327" s="102"/>
      <c r="C327" s="102"/>
      <c r="D327" s="102"/>
      <c r="E327" s="102"/>
      <c r="F327" s="102"/>
      <c r="G327" s="102"/>
    </row>
    <row r="328" ht="15.75" customHeight="1">
      <c r="A328" s="102"/>
      <c r="B328" s="102"/>
      <c r="C328" s="102"/>
      <c r="D328" s="102"/>
      <c r="E328" s="102"/>
      <c r="F328" s="102"/>
      <c r="G328" s="102"/>
    </row>
    <row r="329" ht="15.75" customHeight="1">
      <c r="A329" s="102"/>
      <c r="B329" s="102"/>
      <c r="C329" s="102"/>
      <c r="D329" s="102"/>
      <c r="E329" s="102"/>
      <c r="F329" s="102"/>
      <c r="G329" s="102"/>
    </row>
    <row r="330" ht="15.75" customHeight="1">
      <c r="A330" s="102"/>
      <c r="B330" s="102"/>
      <c r="C330" s="102"/>
      <c r="D330" s="102"/>
      <c r="E330" s="102"/>
      <c r="F330" s="102"/>
      <c r="G330" s="102"/>
    </row>
    <row r="331" ht="15.75" customHeight="1">
      <c r="A331" s="102"/>
      <c r="B331" s="102"/>
      <c r="C331" s="102"/>
      <c r="D331" s="102"/>
      <c r="E331" s="102"/>
      <c r="F331" s="102"/>
      <c r="G331" s="102"/>
    </row>
    <row r="332" ht="15.75" customHeight="1">
      <c r="A332" s="102"/>
      <c r="B332" s="102"/>
      <c r="C332" s="102"/>
      <c r="D332" s="102"/>
      <c r="E332" s="102"/>
      <c r="F332" s="102"/>
      <c r="G332" s="102"/>
    </row>
    <row r="333" ht="15.75" customHeight="1">
      <c r="A333" s="102"/>
      <c r="B333" s="102"/>
      <c r="C333" s="102"/>
      <c r="D333" s="102"/>
      <c r="E333" s="102"/>
      <c r="F333" s="102"/>
      <c r="G333" s="102"/>
    </row>
    <row r="334" ht="15.75" customHeight="1">
      <c r="A334" s="102"/>
      <c r="B334" s="102"/>
      <c r="C334" s="102"/>
      <c r="D334" s="102"/>
      <c r="E334" s="102"/>
      <c r="F334" s="102"/>
      <c r="G334" s="102"/>
    </row>
    <row r="335" ht="15.75" customHeight="1">
      <c r="A335" s="102"/>
      <c r="B335" s="102"/>
      <c r="C335" s="102"/>
      <c r="D335" s="102"/>
      <c r="E335" s="102"/>
      <c r="F335" s="102"/>
      <c r="G335" s="102"/>
    </row>
    <row r="336" ht="15.75" customHeight="1">
      <c r="A336" s="102"/>
      <c r="B336" s="102"/>
      <c r="C336" s="102"/>
      <c r="D336" s="102"/>
      <c r="E336" s="102"/>
      <c r="F336" s="102"/>
      <c r="G336" s="102"/>
    </row>
    <row r="337" ht="15.75" customHeight="1">
      <c r="A337" s="102"/>
      <c r="B337" s="102"/>
      <c r="C337" s="102"/>
      <c r="D337" s="102"/>
      <c r="E337" s="102"/>
      <c r="F337" s="102"/>
      <c r="G337" s="102"/>
    </row>
    <row r="338" ht="15.75" customHeight="1">
      <c r="A338" s="102"/>
      <c r="B338" s="102"/>
      <c r="C338" s="102"/>
      <c r="D338" s="102"/>
      <c r="E338" s="102"/>
      <c r="F338" s="102"/>
      <c r="G338" s="102"/>
    </row>
    <row r="339" ht="15.75" customHeight="1">
      <c r="A339" s="102"/>
      <c r="B339" s="102"/>
      <c r="C339" s="102"/>
      <c r="D339" s="102"/>
      <c r="E339" s="102"/>
      <c r="F339" s="102"/>
      <c r="G339" s="102"/>
    </row>
    <row r="340" ht="15.75" customHeight="1">
      <c r="A340" s="102"/>
      <c r="B340" s="102"/>
      <c r="C340" s="102"/>
      <c r="D340" s="102"/>
      <c r="E340" s="102"/>
      <c r="F340" s="102"/>
      <c r="G340" s="102"/>
    </row>
    <row r="341" ht="15.75" customHeight="1">
      <c r="A341" s="102"/>
      <c r="B341" s="102"/>
      <c r="C341" s="102"/>
      <c r="D341" s="102"/>
      <c r="E341" s="102"/>
      <c r="F341" s="102"/>
      <c r="G341" s="102"/>
    </row>
    <row r="342" ht="15.75" customHeight="1">
      <c r="A342" s="102"/>
      <c r="B342" s="102"/>
      <c r="C342" s="102"/>
      <c r="D342" s="102"/>
      <c r="E342" s="102"/>
      <c r="F342" s="102"/>
      <c r="G342" s="102"/>
    </row>
    <row r="343" ht="15.75" customHeight="1">
      <c r="A343" s="102"/>
      <c r="B343" s="102"/>
      <c r="C343" s="102"/>
      <c r="D343" s="102"/>
      <c r="E343" s="102"/>
      <c r="F343" s="102"/>
      <c r="G343" s="102"/>
    </row>
    <row r="344" ht="15.75" customHeight="1">
      <c r="A344" s="102"/>
      <c r="B344" s="102"/>
      <c r="C344" s="102"/>
      <c r="D344" s="102"/>
      <c r="E344" s="102"/>
      <c r="F344" s="102"/>
      <c r="G344" s="102"/>
    </row>
    <row r="345" ht="15.75" customHeight="1">
      <c r="A345" s="102"/>
      <c r="B345" s="102"/>
      <c r="C345" s="102"/>
      <c r="D345" s="102"/>
      <c r="E345" s="102"/>
      <c r="F345" s="102"/>
      <c r="G345" s="102"/>
    </row>
    <row r="346" ht="15.75" customHeight="1">
      <c r="A346" s="102"/>
      <c r="B346" s="102"/>
      <c r="C346" s="102"/>
      <c r="D346" s="102"/>
      <c r="E346" s="102"/>
      <c r="F346" s="102"/>
      <c r="G346" s="102"/>
    </row>
    <row r="347" ht="15.75" customHeight="1">
      <c r="A347" s="102"/>
      <c r="B347" s="102"/>
      <c r="C347" s="102"/>
      <c r="D347" s="102"/>
      <c r="E347" s="102"/>
      <c r="F347" s="102"/>
      <c r="G347" s="102"/>
    </row>
    <row r="348" ht="15.75" customHeight="1">
      <c r="A348" s="102"/>
      <c r="B348" s="102"/>
      <c r="C348" s="102"/>
      <c r="D348" s="102"/>
      <c r="E348" s="102"/>
      <c r="F348" s="102"/>
      <c r="G348" s="102"/>
    </row>
    <row r="349" ht="15.75" customHeight="1">
      <c r="A349" s="102"/>
      <c r="B349" s="102"/>
      <c r="C349" s="102"/>
      <c r="D349" s="102"/>
      <c r="E349" s="102"/>
      <c r="F349" s="102"/>
      <c r="G349" s="102"/>
    </row>
    <row r="350" ht="15.75" customHeight="1">
      <c r="A350" s="102"/>
      <c r="B350" s="102"/>
      <c r="C350" s="102"/>
      <c r="D350" s="102"/>
      <c r="E350" s="102"/>
      <c r="F350" s="102"/>
      <c r="G350" s="102"/>
    </row>
    <row r="351" ht="15.75" customHeight="1">
      <c r="A351" s="102"/>
      <c r="B351" s="102"/>
      <c r="C351" s="102"/>
      <c r="D351" s="102"/>
      <c r="E351" s="102"/>
      <c r="F351" s="102"/>
      <c r="G351" s="102"/>
    </row>
    <row r="352" ht="15.75" customHeight="1">
      <c r="A352" s="102"/>
      <c r="B352" s="102"/>
      <c r="C352" s="102"/>
      <c r="D352" s="102"/>
      <c r="E352" s="102"/>
      <c r="F352" s="102"/>
      <c r="G352" s="102"/>
    </row>
    <row r="353" ht="15.75" customHeight="1">
      <c r="A353" s="102"/>
      <c r="B353" s="102"/>
      <c r="C353" s="102"/>
      <c r="D353" s="102"/>
      <c r="E353" s="102"/>
      <c r="F353" s="102"/>
      <c r="G353" s="102"/>
    </row>
    <row r="354" ht="15.75" customHeight="1">
      <c r="A354" s="102"/>
      <c r="B354" s="102"/>
      <c r="C354" s="102"/>
      <c r="D354" s="102"/>
      <c r="E354" s="102"/>
      <c r="F354" s="102"/>
      <c r="G354" s="102"/>
    </row>
    <row r="355" ht="15.75" customHeight="1">
      <c r="A355" s="102"/>
      <c r="B355" s="102"/>
      <c r="C355" s="102"/>
      <c r="D355" s="102"/>
      <c r="E355" s="102"/>
      <c r="F355" s="102"/>
      <c r="G355" s="102"/>
    </row>
    <row r="356" ht="15.75" customHeight="1">
      <c r="A356" s="102"/>
      <c r="B356" s="102"/>
      <c r="C356" s="102"/>
      <c r="D356" s="102"/>
      <c r="E356" s="102"/>
      <c r="F356" s="102"/>
      <c r="G356" s="102"/>
    </row>
    <row r="357" ht="15.75" customHeight="1">
      <c r="A357" s="102"/>
      <c r="B357" s="102"/>
      <c r="C357" s="102"/>
      <c r="D357" s="102"/>
      <c r="E357" s="102"/>
      <c r="F357" s="102"/>
      <c r="G357" s="102"/>
    </row>
    <row r="358" ht="15.75" customHeight="1">
      <c r="A358" s="102"/>
      <c r="B358" s="102"/>
      <c r="C358" s="102"/>
      <c r="D358" s="102"/>
      <c r="E358" s="102"/>
      <c r="F358" s="102"/>
      <c r="G358" s="102"/>
    </row>
    <row r="359" ht="15.75" customHeight="1">
      <c r="A359" s="102"/>
      <c r="B359" s="102"/>
      <c r="C359" s="102"/>
      <c r="D359" s="102"/>
      <c r="E359" s="102"/>
      <c r="F359" s="102"/>
      <c r="G359" s="102"/>
    </row>
    <row r="360" ht="15.75" customHeight="1">
      <c r="A360" s="102"/>
      <c r="B360" s="102"/>
      <c r="C360" s="102"/>
      <c r="D360" s="102"/>
      <c r="E360" s="102"/>
      <c r="F360" s="102"/>
      <c r="G360" s="102"/>
    </row>
    <row r="361" ht="15.75" customHeight="1">
      <c r="A361" s="102"/>
      <c r="B361" s="102"/>
      <c r="C361" s="102"/>
      <c r="D361" s="102"/>
      <c r="E361" s="102"/>
      <c r="F361" s="102"/>
      <c r="G361" s="102"/>
    </row>
    <row r="362" ht="15.75" customHeight="1">
      <c r="A362" s="102"/>
      <c r="B362" s="102"/>
      <c r="C362" s="102"/>
      <c r="D362" s="102"/>
      <c r="E362" s="102"/>
      <c r="F362" s="102"/>
      <c r="G362" s="102"/>
    </row>
    <row r="363" ht="15.75" customHeight="1">
      <c r="A363" s="102"/>
      <c r="B363" s="102"/>
      <c r="C363" s="102"/>
      <c r="D363" s="102"/>
      <c r="E363" s="102"/>
      <c r="F363" s="102"/>
      <c r="G363" s="102"/>
    </row>
    <row r="364" ht="15.75" customHeight="1">
      <c r="A364" s="102"/>
      <c r="B364" s="102"/>
      <c r="C364" s="102"/>
      <c r="D364" s="102"/>
      <c r="E364" s="102"/>
      <c r="F364" s="102"/>
      <c r="G364" s="102"/>
    </row>
    <row r="365" ht="15.75" customHeight="1">
      <c r="A365" s="102"/>
      <c r="B365" s="102"/>
      <c r="C365" s="102"/>
      <c r="D365" s="102"/>
      <c r="E365" s="102"/>
      <c r="F365" s="102"/>
      <c r="G365" s="102"/>
    </row>
    <row r="366" ht="15.75" customHeight="1">
      <c r="A366" s="102"/>
      <c r="B366" s="102"/>
      <c r="C366" s="102"/>
      <c r="D366" s="102"/>
      <c r="E366" s="102"/>
      <c r="F366" s="102"/>
      <c r="G366" s="102"/>
    </row>
    <row r="367" ht="15.75" customHeight="1">
      <c r="A367" s="102"/>
      <c r="B367" s="102"/>
      <c r="C367" s="102"/>
      <c r="D367" s="102"/>
      <c r="E367" s="102"/>
      <c r="F367" s="102"/>
      <c r="G367" s="102"/>
    </row>
    <row r="368" ht="15.75" customHeight="1">
      <c r="A368" s="102"/>
      <c r="B368" s="102"/>
      <c r="C368" s="102"/>
      <c r="D368" s="102"/>
      <c r="E368" s="102"/>
      <c r="F368" s="102"/>
      <c r="G368" s="102"/>
    </row>
    <row r="369" ht="15.75" customHeight="1">
      <c r="A369" s="102"/>
      <c r="B369" s="102"/>
      <c r="C369" s="102"/>
      <c r="D369" s="102"/>
      <c r="E369" s="102"/>
      <c r="F369" s="102"/>
      <c r="G369" s="102"/>
    </row>
    <row r="370" ht="15.75" customHeight="1">
      <c r="A370" s="102"/>
      <c r="B370" s="102"/>
      <c r="C370" s="102"/>
      <c r="D370" s="102"/>
      <c r="E370" s="102"/>
      <c r="F370" s="102"/>
      <c r="G370" s="102"/>
    </row>
    <row r="371" ht="15.75" customHeight="1">
      <c r="A371" s="102"/>
      <c r="B371" s="102"/>
      <c r="C371" s="102"/>
      <c r="D371" s="102"/>
      <c r="E371" s="102"/>
      <c r="F371" s="102"/>
      <c r="G371" s="102"/>
    </row>
    <row r="372" ht="15.75" customHeight="1">
      <c r="A372" s="102"/>
      <c r="B372" s="102"/>
      <c r="C372" s="102"/>
      <c r="D372" s="102"/>
      <c r="E372" s="102"/>
      <c r="F372" s="102"/>
      <c r="G372" s="102"/>
    </row>
    <row r="373" ht="15.75" customHeight="1">
      <c r="A373" s="102"/>
      <c r="B373" s="102"/>
      <c r="C373" s="102"/>
      <c r="D373" s="102"/>
      <c r="E373" s="102"/>
      <c r="F373" s="102"/>
      <c r="G373" s="102"/>
    </row>
    <row r="374" ht="15.75" customHeight="1">
      <c r="A374" s="102"/>
      <c r="B374" s="102"/>
      <c r="C374" s="102"/>
      <c r="D374" s="102"/>
      <c r="E374" s="102"/>
      <c r="F374" s="102"/>
      <c r="G374" s="102"/>
    </row>
    <row r="375" ht="15.75" customHeight="1">
      <c r="A375" s="102"/>
      <c r="B375" s="102"/>
      <c r="C375" s="102"/>
      <c r="D375" s="102"/>
      <c r="E375" s="102"/>
      <c r="F375" s="102"/>
      <c r="G375" s="102"/>
    </row>
    <row r="376" ht="15.75" customHeight="1">
      <c r="A376" s="102"/>
      <c r="B376" s="102"/>
      <c r="C376" s="102"/>
      <c r="D376" s="102"/>
      <c r="E376" s="102"/>
      <c r="F376" s="102"/>
      <c r="G376" s="102"/>
    </row>
    <row r="377" ht="15.75" customHeight="1">
      <c r="A377" s="102"/>
      <c r="B377" s="102"/>
      <c r="C377" s="102"/>
      <c r="D377" s="102"/>
      <c r="E377" s="102"/>
      <c r="F377" s="102"/>
      <c r="G377" s="102"/>
    </row>
    <row r="378" ht="15.75" customHeight="1">
      <c r="A378" s="102"/>
      <c r="B378" s="102"/>
      <c r="C378" s="102"/>
      <c r="D378" s="102"/>
      <c r="E378" s="102"/>
      <c r="F378" s="102"/>
      <c r="G378" s="102"/>
    </row>
    <row r="379" ht="15.75" customHeight="1">
      <c r="A379" s="102"/>
      <c r="B379" s="102"/>
      <c r="C379" s="102"/>
      <c r="D379" s="102"/>
      <c r="E379" s="102"/>
      <c r="F379" s="102"/>
      <c r="G379" s="102"/>
    </row>
    <row r="380" ht="15.75" customHeight="1">
      <c r="A380" s="102"/>
      <c r="B380" s="102"/>
      <c r="C380" s="102"/>
      <c r="D380" s="102"/>
      <c r="E380" s="102"/>
      <c r="F380" s="102"/>
      <c r="G380" s="102"/>
    </row>
    <row r="381" ht="15.75" customHeight="1">
      <c r="A381" s="102"/>
      <c r="B381" s="102"/>
      <c r="C381" s="102"/>
      <c r="D381" s="102"/>
      <c r="E381" s="102"/>
      <c r="F381" s="102"/>
      <c r="G381" s="102"/>
    </row>
    <row r="382" ht="15.75" customHeight="1">
      <c r="A382" s="102"/>
      <c r="B382" s="102"/>
      <c r="C382" s="102"/>
      <c r="D382" s="102"/>
      <c r="E382" s="102"/>
      <c r="F382" s="102"/>
      <c r="G382" s="102"/>
    </row>
    <row r="383" ht="15.75" customHeight="1">
      <c r="A383" s="102"/>
      <c r="B383" s="102"/>
      <c r="C383" s="102"/>
      <c r="D383" s="102"/>
      <c r="E383" s="102"/>
      <c r="F383" s="102"/>
      <c r="G383" s="102"/>
    </row>
    <row r="384" ht="15.75" customHeight="1">
      <c r="A384" s="102"/>
      <c r="B384" s="102"/>
      <c r="C384" s="102"/>
      <c r="D384" s="102"/>
      <c r="E384" s="102"/>
      <c r="F384" s="102"/>
      <c r="G384" s="102"/>
    </row>
    <row r="385" ht="15.75" customHeight="1">
      <c r="A385" s="102"/>
      <c r="B385" s="102"/>
      <c r="C385" s="102"/>
      <c r="D385" s="102"/>
      <c r="E385" s="102"/>
      <c r="F385" s="102"/>
      <c r="G385" s="102"/>
    </row>
    <row r="386" ht="15.75" customHeight="1">
      <c r="A386" s="102"/>
      <c r="B386" s="102"/>
      <c r="C386" s="102"/>
      <c r="D386" s="102"/>
      <c r="E386" s="102"/>
      <c r="F386" s="102"/>
      <c r="G386" s="102"/>
    </row>
    <row r="387" ht="15.75" customHeight="1">
      <c r="A387" s="102"/>
      <c r="B387" s="102"/>
      <c r="C387" s="102"/>
      <c r="D387" s="102"/>
      <c r="E387" s="102"/>
      <c r="F387" s="102"/>
      <c r="G387" s="102"/>
    </row>
    <row r="388" ht="15.75" customHeight="1">
      <c r="A388" s="102"/>
      <c r="B388" s="102"/>
      <c r="C388" s="102"/>
      <c r="D388" s="102"/>
      <c r="E388" s="102"/>
      <c r="F388" s="102"/>
      <c r="G388" s="102"/>
    </row>
    <row r="389" ht="15.75" customHeight="1">
      <c r="A389" s="102"/>
      <c r="B389" s="102"/>
      <c r="C389" s="102"/>
      <c r="D389" s="102"/>
      <c r="E389" s="102"/>
      <c r="F389" s="102"/>
      <c r="G389" s="102"/>
    </row>
    <row r="390" ht="15.75" customHeight="1">
      <c r="A390" s="102"/>
      <c r="B390" s="102"/>
      <c r="C390" s="102"/>
      <c r="D390" s="102"/>
      <c r="E390" s="102"/>
      <c r="F390" s="102"/>
      <c r="G390" s="102"/>
    </row>
    <row r="391" ht="15.75" customHeight="1">
      <c r="A391" s="102"/>
      <c r="B391" s="102"/>
      <c r="C391" s="102"/>
      <c r="D391" s="102"/>
      <c r="E391" s="102"/>
      <c r="F391" s="102"/>
      <c r="G391" s="102"/>
    </row>
    <row r="392" ht="15.75" customHeight="1">
      <c r="A392" s="102"/>
      <c r="B392" s="102"/>
      <c r="C392" s="102"/>
      <c r="D392" s="102"/>
      <c r="E392" s="102"/>
      <c r="F392" s="102"/>
      <c r="G392" s="102"/>
    </row>
    <row r="393" ht="15.75" customHeight="1">
      <c r="A393" s="102"/>
      <c r="B393" s="102"/>
      <c r="C393" s="102"/>
      <c r="D393" s="102"/>
      <c r="E393" s="102"/>
      <c r="F393" s="102"/>
      <c r="G393" s="102"/>
    </row>
    <row r="394" ht="15.75" customHeight="1">
      <c r="A394" s="102"/>
      <c r="B394" s="102"/>
      <c r="C394" s="102"/>
      <c r="D394" s="102"/>
      <c r="E394" s="102"/>
      <c r="F394" s="102"/>
      <c r="G394" s="102"/>
    </row>
    <row r="395" ht="15.75" customHeight="1">
      <c r="A395" s="102"/>
      <c r="B395" s="102"/>
      <c r="C395" s="102"/>
      <c r="D395" s="102"/>
      <c r="E395" s="102"/>
      <c r="F395" s="102"/>
      <c r="G395" s="102"/>
    </row>
    <row r="396" ht="15.75" customHeight="1">
      <c r="A396" s="102"/>
      <c r="B396" s="102"/>
      <c r="C396" s="102"/>
      <c r="D396" s="102"/>
      <c r="E396" s="102"/>
      <c r="F396" s="102"/>
      <c r="G396" s="102"/>
    </row>
    <row r="397" ht="15.75" customHeight="1">
      <c r="A397" s="102"/>
      <c r="B397" s="102"/>
      <c r="C397" s="102"/>
      <c r="D397" s="102"/>
      <c r="E397" s="102"/>
      <c r="F397" s="102"/>
      <c r="G397" s="102"/>
    </row>
    <row r="398" ht="15.75" customHeight="1">
      <c r="A398" s="102"/>
      <c r="B398" s="102"/>
      <c r="C398" s="102"/>
      <c r="D398" s="102"/>
      <c r="E398" s="102"/>
      <c r="F398" s="102"/>
      <c r="G398" s="102"/>
    </row>
    <row r="399" ht="15.75" customHeight="1">
      <c r="A399" s="102"/>
      <c r="B399" s="102"/>
      <c r="C399" s="102"/>
      <c r="D399" s="102"/>
      <c r="E399" s="102"/>
      <c r="F399" s="102"/>
      <c r="G399" s="102"/>
    </row>
    <row r="400" ht="15.75" customHeight="1">
      <c r="A400" s="102"/>
      <c r="B400" s="102"/>
      <c r="C400" s="102"/>
      <c r="D400" s="102"/>
      <c r="E400" s="102"/>
      <c r="F400" s="102"/>
      <c r="G400" s="102"/>
    </row>
    <row r="401" ht="15.75" customHeight="1">
      <c r="A401" s="102"/>
      <c r="B401" s="102"/>
      <c r="C401" s="102"/>
      <c r="D401" s="102"/>
      <c r="E401" s="102"/>
      <c r="F401" s="102"/>
      <c r="G401" s="102"/>
    </row>
    <row r="402" ht="15.75" customHeight="1">
      <c r="A402" s="102"/>
      <c r="B402" s="102"/>
      <c r="C402" s="102"/>
      <c r="D402" s="102"/>
      <c r="E402" s="102"/>
      <c r="F402" s="102"/>
      <c r="G402" s="102"/>
    </row>
    <row r="403" ht="15.75" customHeight="1">
      <c r="A403" s="102"/>
      <c r="B403" s="102"/>
      <c r="C403" s="102"/>
      <c r="D403" s="102"/>
      <c r="E403" s="102"/>
      <c r="F403" s="102"/>
      <c r="G403" s="102"/>
    </row>
    <row r="404" ht="15.75" customHeight="1">
      <c r="A404" s="102"/>
      <c r="B404" s="102"/>
      <c r="C404" s="102"/>
      <c r="D404" s="102"/>
      <c r="E404" s="102"/>
      <c r="F404" s="102"/>
      <c r="G404" s="102"/>
    </row>
    <row r="405" ht="15.75" customHeight="1">
      <c r="A405" s="102"/>
      <c r="B405" s="102"/>
      <c r="C405" s="102"/>
      <c r="D405" s="102"/>
      <c r="E405" s="102"/>
      <c r="F405" s="102"/>
      <c r="G405" s="102"/>
    </row>
    <row r="406" ht="15.75" customHeight="1">
      <c r="A406" s="102"/>
      <c r="B406" s="102"/>
      <c r="C406" s="102"/>
      <c r="D406" s="102"/>
      <c r="E406" s="102"/>
      <c r="F406" s="102"/>
      <c r="G406" s="102"/>
    </row>
    <row r="407" ht="15.75" customHeight="1">
      <c r="A407" s="102"/>
      <c r="B407" s="102"/>
      <c r="C407" s="102"/>
      <c r="D407" s="102"/>
      <c r="E407" s="102"/>
      <c r="F407" s="102"/>
      <c r="G407" s="102"/>
    </row>
    <row r="408" ht="15.75" customHeight="1">
      <c r="A408" s="102"/>
      <c r="B408" s="102"/>
      <c r="C408" s="102"/>
      <c r="D408" s="102"/>
      <c r="E408" s="102"/>
      <c r="F408" s="102"/>
      <c r="G408" s="102"/>
    </row>
    <row r="409" ht="15.75" customHeight="1">
      <c r="A409" s="102"/>
      <c r="B409" s="102"/>
      <c r="C409" s="102"/>
      <c r="D409" s="102"/>
      <c r="E409" s="102"/>
      <c r="F409" s="102"/>
      <c r="G409" s="102"/>
    </row>
    <row r="410" ht="15.75" customHeight="1">
      <c r="A410" s="102"/>
      <c r="B410" s="102"/>
      <c r="C410" s="102"/>
      <c r="D410" s="102"/>
      <c r="E410" s="102"/>
      <c r="F410" s="102"/>
      <c r="G410" s="102"/>
    </row>
    <row r="411" ht="15.75" customHeight="1">
      <c r="A411" s="102"/>
      <c r="B411" s="102"/>
      <c r="C411" s="102"/>
      <c r="D411" s="102"/>
      <c r="E411" s="102"/>
      <c r="F411" s="102"/>
      <c r="G411" s="102"/>
    </row>
    <row r="412" ht="15.75" customHeight="1">
      <c r="A412" s="102"/>
      <c r="B412" s="102"/>
      <c r="C412" s="102"/>
      <c r="D412" s="102"/>
      <c r="E412" s="102"/>
      <c r="F412" s="102"/>
      <c r="G412" s="102"/>
    </row>
    <row r="413" ht="15.75" customHeight="1">
      <c r="A413" s="102"/>
      <c r="B413" s="102"/>
      <c r="C413" s="102"/>
      <c r="D413" s="102"/>
      <c r="E413" s="102"/>
      <c r="F413" s="102"/>
      <c r="G413" s="102"/>
    </row>
    <row r="414" ht="15.75" customHeight="1">
      <c r="A414" s="102"/>
      <c r="B414" s="102"/>
      <c r="C414" s="102"/>
      <c r="D414" s="102"/>
      <c r="E414" s="102"/>
      <c r="F414" s="102"/>
      <c r="G414" s="102"/>
    </row>
    <row r="415" ht="15.75" customHeight="1">
      <c r="A415" s="102"/>
      <c r="B415" s="102"/>
      <c r="C415" s="102"/>
      <c r="D415" s="102"/>
      <c r="E415" s="102"/>
      <c r="F415" s="102"/>
      <c r="G415" s="102"/>
    </row>
    <row r="416" ht="15.75" customHeight="1">
      <c r="A416" s="102"/>
      <c r="B416" s="102"/>
      <c r="C416" s="102"/>
      <c r="D416" s="102"/>
      <c r="E416" s="102"/>
      <c r="F416" s="102"/>
      <c r="G416" s="102"/>
    </row>
    <row r="417" ht="15.75" customHeight="1">
      <c r="A417" s="102"/>
      <c r="B417" s="102"/>
      <c r="C417" s="102"/>
      <c r="D417" s="102"/>
      <c r="E417" s="102"/>
      <c r="F417" s="102"/>
      <c r="G417" s="102"/>
    </row>
    <row r="418" ht="15.75" customHeight="1">
      <c r="A418" s="102"/>
      <c r="B418" s="102"/>
      <c r="C418" s="102"/>
      <c r="D418" s="102"/>
      <c r="E418" s="102"/>
      <c r="F418" s="102"/>
      <c r="G418" s="102"/>
    </row>
    <row r="419" ht="15.75" customHeight="1">
      <c r="A419" s="102"/>
      <c r="B419" s="102"/>
      <c r="C419" s="102"/>
      <c r="D419" s="102"/>
      <c r="E419" s="102"/>
      <c r="F419" s="102"/>
      <c r="G419" s="102"/>
    </row>
    <row r="420" ht="15.75" customHeight="1">
      <c r="A420" s="102"/>
      <c r="B420" s="102"/>
      <c r="C420" s="102"/>
      <c r="D420" s="102"/>
      <c r="E420" s="102"/>
      <c r="F420" s="102"/>
      <c r="G420" s="102"/>
    </row>
    <row r="421" ht="15.75" customHeight="1">
      <c r="A421" s="102"/>
      <c r="B421" s="102"/>
      <c r="C421" s="102"/>
      <c r="D421" s="102"/>
      <c r="E421" s="102"/>
      <c r="F421" s="102"/>
      <c r="G421" s="102"/>
    </row>
    <row r="422" ht="15.75" customHeight="1">
      <c r="A422" s="102"/>
      <c r="B422" s="102"/>
      <c r="C422" s="102"/>
      <c r="D422" s="102"/>
      <c r="E422" s="102"/>
      <c r="F422" s="102"/>
      <c r="G422" s="102"/>
    </row>
    <row r="423" ht="15.75" customHeight="1">
      <c r="A423" s="102"/>
      <c r="B423" s="102"/>
      <c r="C423" s="102"/>
      <c r="D423" s="102"/>
      <c r="E423" s="102"/>
      <c r="F423" s="102"/>
      <c r="G423" s="102"/>
    </row>
    <row r="424" ht="15.75" customHeight="1">
      <c r="A424" s="102"/>
      <c r="B424" s="102"/>
      <c r="C424" s="102"/>
      <c r="D424" s="102"/>
      <c r="E424" s="102"/>
      <c r="F424" s="102"/>
      <c r="G424" s="102"/>
    </row>
    <row r="425" ht="15.75" customHeight="1">
      <c r="A425" s="102"/>
      <c r="B425" s="102"/>
      <c r="C425" s="102"/>
      <c r="D425" s="102"/>
      <c r="E425" s="102"/>
      <c r="F425" s="102"/>
      <c r="G425" s="102"/>
    </row>
    <row r="426" ht="15.75" customHeight="1">
      <c r="A426" s="102"/>
      <c r="B426" s="102"/>
      <c r="C426" s="102"/>
      <c r="D426" s="102"/>
      <c r="E426" s="102"/>
      <c r="F426" s="102"/>
      <c r="G426" s="102"/>
    </row>
    <row r="427" ht="15.75" customHeight="1">
      <c r="A427" s="102"/>
      <c r="B427" s="102"/>
      <c r="C427" s="102"/>
      <c r="D427" s="102"/>
      <c r="E427" s="102"/>
      <c r="F427" s="102"/>
      <c r="G427" s="102"/>
    </row>
    <row r="428" ht="15.75" customHeight="1">
      <c r="A428" s="102"/>
      <c r="B428" s="102"/>
      <c r="C428" s="102"/>
      <c r="D428" s="102"/>
      <c r="E428" s="102"/>
      <c r="F428" s="102"/>
      <c r="G428" s="102"/>
    </row>
    <row r="429" ht="15.75" customHeight="1">
      <c r="A429" s="102"/>
      <c r="B429" s="102"/>
      <c r="C429" s="102"/>
      <c r="D429" s="102"/>
      <c r="E429" s="102"/>
      <c r="F429" s="102"/>
      <c r="G429" s="102"/>
    </row>
    <row r="430" ht="15.75" customHeight="1">
      <c r="A430" s="102"/>
      <c r="B430" s="102"/>
      <c r="C430" s="102"/>
      <c r="D430" s="102"/>
      <c r="E430" s="102"/>
      <c r="F430" s="102"/>
      <c r="G430" s="102"/>
    </row>
    <row r="431" ht="15.75" customHeight="1">
      <c r="A431" s="102"/>
      <c r="B431" s="102"/>
      <c r="C431" s="102"/>
      <c r="D431" s="102"/>
      <c r="E431" s="102"/>
      <c r="F431" s="102"/>
      <c r="G431" s="102"/>
    </row>
    <row r="432" ht="15.75" customHeight="1">
      <c r="A432" s="102"/>
      <c r="B432" s="102"/>
      <c r="C432" s="102"/>
      <c r="D432" s="102"/>
      <c r="E432" s="102"/>
      <c r="F432" s="102"/>
      <c r="G432" s="102"/>
    </row>
    <row r="433" ht="15.75" customHeight="1">
      <c r="A433" s="102"/>
      <c r="B433" s="102"/>
      <c r="C433" s="102"/>
      <c r="D433" s="102"/>
      <c r="E433" s="102"/>
      <c r="F433" s="102"/>
      <c r="G433" s="102"/>
    </row>
    <row r="434" ht="15.75" customHeight="1">
      <c r="A434" s="102"/>
      <c r="B434" s="102"/>
      <c r="C434" s="102"/>
      <c r="D434" s="102"/>
      <c r="E434" s="102"/>
      <c r="F434" s="102"/>
      <c r="G434" s="102"/>
    </row>
    <row r="435" ht="15.75" customHeight="1">
      <c r="A435" s="102"/>
      <c r="B435" s="102"/>
      <c r="C435" s="102"/>
      <c r="D435" s="102"/>
      <c r="E435" s="102"/>
      <c r="F435" s="102"/>
      <c r="G435" s="102"/>
    </row>
    <row r="436" ht="15.75" customHeight="1">
      <c r="A436" s="102"/>
      <c r="B436" s="102"/>
      <c r="C436" s="102"/>
      <c r="D436" s="102"/>
      <c r="E436" s="102"/>
      <c r="F436" s="102"/>
      <c r="G436" s="102"/>
    </row>
    <row r="437" ht="15.75" customHeight="1">
      <c r="A437" s="102"/>
      <c r="B437" s="102"/>
      <c r="C437" s="102"/>
      <c r="D437" s="102"/>
      <c r="E437" s="102"/>
      <c r="F437" s="102"/>
      <c r="G437" s="102"/>
    </row>
    <row r="438" ht="15.75" customHeight="1">
      <c r="A438" s="102"/>
      <c r="B438" s="102"/>
      <c r="C438" s="102"/>
      <c r="D438" s="102"/>
      <c r="E438" s="102"/>
      <c r="F438" s="102"/>
      <c r="G438" s="102"/>
    </row>
    <row r="439" ht="15.75" customHeight="1">
      <c r="A439" s="102"/>
      <c r="B439" s="102"/>
      <c r="C439" s="102"/>
      <c r="D439" s="102"/>
      <c r="E439" s="102"/>
      <c r="F439" s="102"/>
      <c r="G439" s="102"/>
    </row>
    <row r="440" ht="15.75" customHeight="1">
      <c r="A440" s="102"/>
      <c r="B440" s="102"/>
      <c r="C440" s="102"/>
      <c r="D440" s="102"/>
      <c r="E440" s="102"/>
      <c r="F440" s="102"/>
      <c r="G440" s="102"/>
    </row>
    <row r="441" ht="15.75" customHeight="1">
      <c r="A441" s="102"/>
      <c r="B441" s="102"/>
      <c r="C441" s="102"/>
      <c r="D441" s="102"/>
      <c r="E441" s="102"/>
      <c r="F441" s="102"/>
      <c r="G441" s="102"/>
    </row>
    <row r="442" ht="15.75" customHeight="1">
      <c r="A442" s="102"/>
      <c r="B442" s="102"/>
      <c r="C442" s="102"/>
      <c r="D442" s="102"/>
      <c r="E442" s="102"/>
      <c r="F442" s="102"/>
      <c r="G442" s="102"/>
    </row>
    <row r="443" ht="15.75" customHeight="1">
      <c r="A443" s="102"/>
      <c r="B443" s="102"/>
      <c r="C443" s="102"/>
      <c r="D443" s="102"/>
      <c r="E443" s="102"/>
      <c r="F443" s="102"/>
      <c r="G443" s="102"/>
    </row>
    <row r="444" ht="15.75" customHeight="1">
      <c r="A444" s="102"/>
      <c r="B444" s="102"/>
      <c r="C444" s="102"/>
      <c r="D444" s="102"/>
      <c r="E444" s="102"/>
      <c r="F444" s="102"/>
      <c r="G444" s="102"/>
    </row>
    <row r="445" ht="15.75" customHeight="1">
      <c r="A445" s="102"/>
      <c r="B445" s="102"/>
      <c r="C445" s="102"/>
      <c r="D445" s="102"/>
      <c r="E445" s="102"/>
      <c r="F445" s="102"/>
      <c r="G445" s="102"/>
    </row>
    <row r="446" ht="15.75" customHeight="1">
      <c r="A446" s="102"/>
      <c r="B446" s="102"/>
      <c r="C446" s="102"/>
      <c r="D446" s="102"/>
      <c r="E446" s="102"/>
      <c r="F446" s="102"/>
      <c r="G446" s="102"/>
    </row>
    <row r="447" ht="15.75" customHeight="1">
      <c r="A447" s="102"/>
      <c r="B447" s="102"/>
      <c r="C447" s="102"/>
      <c r="D447" s="102"/>
      <c r="E447" s="102"/>
      <c r="F447" s="102"/>
      <c r="G447" s="102"/>
    </row>
    <row r="448" ht="15.75" customHeight="1">
      <c r="A448" s="102"/>
      <c r="B448" s="102"/>
      <c r="C448" s="102"/>
      <c r="D448" s="102"/>
      <c r="E448" s="102"/>
      <c r="F448" s="102"/>
      <c r="G448" s="102"/>
    </row>
    <row r="449" ht="15.75" customHeight="1">
      <c r="A449" s="102"/>
      <c r="B449" s="102"/>
      <c r="C449" s="102"/>
      <c r="D449" s="102"/>
      <c r="E449" s="102"/>
      <c r="F449" s="102"/>
      <c r="G449" s="102"/>
    </row>
    <row r="450" ht="15.75" customHeight="1">
      <c r="A450" s="102"/>
      <c r="B450" s="102"/>
      <c r="C450" s="102"/>
      <c r="D450" s="102"/>
      <c r="E450" s="102"/>
      <c r="F450" s="102"/>
      <c r="G450" s="102"/>
    </row>
    <row r="451" ht="15.75" customHeight="1">
      <c r="A451" s="102"/>
      <c r="B451" s="102"/>
      <c r="C451" s="102"/>
      <c r="D451" s="102"/>
      <c r="E451" s="102"/>
      <c r="F451" s="102"/>
      <c r="G451" s="102"/>
    </row>
    <row r="452" ht="15.75" customHeight="1">
      <c r="A452" s="102"/>
      <c r="B452" s="102"/>
      <c r="C452" s="102"/>
      <c r="D452" s="102"/>
      <c r="E452" s="102"/>
      <c r="F452" s="102"/>
      <c r="G452" s="102"/>
    </row>
    <row r="453" ht="15.75" customHeight="1">
      <c r="A453" s="102"/>
      <c r="B453" s="102"/>
      <c r="C453" s="102"/>
      <c r="D453" s="102"/>
      <c r="E453" s="102"/>
      <c r="F453" s="102"/>
      <c r="G453" s="102"/>
    </row>
    <row r="454" ht="15.75" customHeight="1">
      <c r="A454" s="102"/>
      <c r="B454" s="102"/>
      <c r="C454" s="102"/>
      <c r="D454" s="102"/>
      <c r="E454" s="102"/>
      <c r="F454" s="102"/>
      <c r="G454" s="102"/>
    </row>
    <row r="455" ht="15.75" customHeight="1">
      <c r="A455" s="102"/>
      <c r="B455" s="102"/>
      <c r="C455" s="102"/>
      <c r="D455" s="102"/>
      <c r="E455" s="102"/>
      <c r="F455" s="102"/>
      <c r="G455" s="102"/>
    </row>
    <row r="456" ht="15.75" customHeight="1">
      <c r="A456" s="102"/>
      <c r="B456" s="102"/>
      <c r="C456" s="102"/>
      <c r="D456" s="102"/>
      <c r="E456" s="102"/>
      <c r="F456" s="102"/>
      <c r="G456" s="102"/>
    </row>
    <row r="457" ht="15.75" customHeight="1">
      <c r="A457" s="102"/>
      <c r="B457" s="102"/>
      <c r="C457" s="102"/>
      <c r="D457" s="102"/>
      <c r="E457" s="102"/>
      <c r="F457" s="102"/>
      <c r="G457" s="102"/>
    </row>
    <row r="458" ht="15.75" customHeight="1">
      <c r="A458" s="102"/>
      <c r="B458" s="102"/>
      <c r="C458" s="102"/>
      <c r="D458" s="102"/>
      <c r="E458" s="102"/>
      <c r="F458" s="102"/>
      <c r="G458" s="102"/>
    </row>
    <row r="459" ht="15.75" customHeight="1">
      <c r="A459" s="102"/>
      <c r="B459" s="102"/>
      <c r="C459" s="102"/>
      <c r="D459" s="102"/>
      <c r="E459" s="102"/>
      <c r="F459" s="102"/>
      <c r="G459" s="102"/>
    </row>
    <row r="460" ht="15.75" customHeight="1">
      <c r="A460" s="102"/>
      <c r="B460" s="102"/>
      <c r="C460" s="102"/>
      <c r="D460" s="102"/>
      <c r="E460" s="102"/>
      <c r="F460" s="102"/>
      <c r="G460" s="102"/>
    </row>
    <row r="461" ht="15.75" customHeight="1">
      <c r="A461" s="102"/>
      <c r="B461" s="102"/>
      <c r="C461" s="102"/>
      <c r="D461" s="102"/>
      <c r="E461" s="102"/>
      <c r="F461" s="102"/>
      <c r="G461" s="102"/>
    </row>
    <row r="462" ht="15.75" customHeight="1">
      <c r="A462" s="102"/>
      <c r="B462" s="102"/>
      <c r="C462" s="102"/>
      <c r="D462" s="102"/>
      <c r="E462" s="102"/>
      <c r="F462" s="102"/>
      <c r="G462" s="102"/>
    </row>
    <row r="463" ht="15.75" customHeight="1">
      <c r="A463" s="102"/>
      <c r="B463" s="102"/>
      <c r="C463" s="102"/>
      <c r="D463" s="102"/>
      <c r="E463" s="102"/>
      <c r="F463" s="102"/>
      <c r="G463" s="102"/>
    </row>
    <row r="464" ht="15.75" customHeight="1">
      <c r="A464" s="102"/>
      <c r="B464" s="102"/>
      <c r="C464" s="102"/>
      <c r="D464" s="102"/>
      <c r="E464" s="102"/>
      <c r="F464" s="102"/>
      <c r="G464" s="102"/>
    </row>
    <row r="465" ht="15.75" customHeight="1">
      <c r="A465" s="102"/>
      <c r="B465" s="102"/>
      <c r="C465" s="102"/>
      <c r="D465" s="102"/>
      <c r="E465" s="102"/>
      <c r="F465" s="102"/>
      <c r="G465" s="102"/>
    </row>
    <row r="466" ht="15.75" customHeight="1">
      <c r="A466" s="102"/>
      <c r="B466" s="102"/>
      <c r="C466" s="102"/>
      <c r="D466" s="102"/>
      <c r="E466" s="102"/>
      <c r="F466" s="102"/>
      <c r="G466" s="102"/>
    </row>
    <row r="467" ht="15.75" customHeight="1">
      <c r="A467" s="102"/>
      <c r="B467" s="102"/>
      <c r="C467" s="102"/>
      <c r="D467" s="102"/>
      <c r="E467" s="102"/>
      <c r="F467" s="102"/>
      <c r="G467" s="102"/>
    </row>
    <row r="468" ht="15.75" customHeight="1">
      <c r="A468" s="102"/>
      <c r="B468" s="102"/>
      <c r="C468" s="102"/>
      <c r="D468" s="102"/>
      <c r="E468" s="102"/>
      <c r="F468" s="102"/>
      <c r="G468" s="102"/>
    </row>
    <row r="469" ht="15.75" customHeight="1">
      <c r="A469" s="102"/>
      <c r="B469" s="102"/>
      <c r="C469" s="102"/>
      <c r="D469" s="102"/>
      <c r="E469" s="102"/>
      <c r="F469" s="102"/>
      <c r="G469" s="102"/>
    </row>
    <row r="470" ht="15.75" customHeight="1">
      <c r="A470" s="102"/>
      <c r="B470" s="102"/>
      <c r="C470" s="102"/>
      <c r="D470" s="102"/>
      <c r="E470" s="102"/>
      <c r="F470" s="102"/>
      <c r="G470" s="102"/>
    </row>
    <row r="471" ht="15.75" customHeight="1">
      <c r="A471" s="102"/>
      <c r="B471" s="102"/>
      <c r="C471" s="102"/>
      <c r="D471" s="102"/>
      <c r="E471" s="102"/>
      <c r="F471" s="102"/>
      <c r="G471" s="102"/>
    </row>
    <row r="472" ht="15.75" customHeight="1">
      <c r="A472" s="102"/>
      <c r="B472" s="102"/>
      <c r="C472" s="102"/>
      <c r="D472" s="102"/>
      <c r="E472" s="102"/>
      <c r="F472" s="102"/>
      <c r="G472" s="102"/>
    </row>
    <row r="473" ht="15.75" customHeight="1">
      <c r="A473" s="102"/>
      <c r="B473" s="102"/>
      <c r="C473" s="102"/>
      <c r="D473" s="102"/>
      <c r="E473" s="102"/>
      <c r="F473" s="102"/>
      <c r="G473" s="102"/>
    </row>
    <row r="474" ht="15.75" customHeight="1">
      <c r="A474" s="102"/>
      <c r="B474" s="102"/>
      <c r="C474" s="102"/>
      <c r="D474" s="102"/>
      <c r="E474" s="102"/>
      <c r="F474" s="102"/>
      <c r="G474" s="102"/>
    </row>
    <row r="475" ht="15.75" customHeight="1">
      <c r="A475" s="102"/>
      <c r="B475" s="102"/>
      <c r="C475" s="102"/>
      <c r="D475" s="102"/>
      <c r="E475" s="102"/>
      <c r="F475" s="102"/>
      <c r="G475" s="102"/>
    </row>
    <row r="476" ht="15.75" customHeight="1">
      <c r="A476" s="102"/>
      <c r="B476" s="102"/>
      <c r="C476" s="102"/>
      <c r="D476" s="102"/>
      <c r="E476" s="102"/>
      <c r="F476" s="102"/>
      <c r="G476" s="102"/>
    </row>
    <row r="477" ht="15.75" customHeight="1">
      <c r="A477" s="102"/>
      <c r="B477" s="102"/>
      <c r="C477" s="102"/>
      <c r="D477" s="102"/>
      <c r="E477" s="102"/>
      <c r="F477" s="102"/>
      <c r="G477" s="102"/>
    </row>
    <row r="478" ht="15.75" customHeight="1">
      <c r="A478" s="102"/>
      <c r="B478" s="102"/>
      <c r="C478" s="102"/>
      <c r="D478" s="102"/>
      <c r="E478" s="102"/>
      <c r="F478" s="102"/>
      <c r="G478" s="102"/>
    </row>
    <row r="479" ht="15.75" customHeight="1">
      <c r="A479" s="102"/>
      <c r="B479" s="102"/>
      <c r="C479" s="102"/>
      <c r="D479" s="102"/>
      <c r="E479" s="102"/>
      <c r="F479" s="102"/>
      <c r="G479" s="102"/>
    </row>
    <row r="480" ht="15.75" customHeight="1">
      <c r="A480" s="102"/>
      <c r="B480" s="102"/>
      <c r="C480" s="102"/>
      <c r="D480" s="102"/>
      <c r="E480" s="102"/>
      <c r="F480" s="102"/>
      <c r="G480" s="102"/>
    </row>
    <row r="481" ht="15.75" customHeight="1">
      <c r="A481" s="102"/>
      <c r="B481" s="102"/>
      <c r="C481" s="102"/>
      <c r="D481" s="102"/>
      <c r="E481" s="102"/>
      <c r="F481" s="102"/>
      <c r="G481" s="102"/>
    </row>
    <row r="482" ht="15.75" customHeight="1">
      <c r="A482" s="102"/>
      <c r="B482" s="102"/>
      <c r="C482" s="102"/>
      <c r="D482" s="102"/>
      <c r="E482" s="102"/>
      <c r="F482" s="102"/>
      <c r="G482" s="102"/>
    </row>
    <row r="483" ht="15.75" customHeight="1">
      <c r="A483" s="102"/>
      <c r="B483" s="102"/>
      <c r="C483" s="102"/>
      <c r="D483" s="102"/>
      <c r="E483" s="102"/>
      <c r="F483" s="102"/>
      <c r="G483" s="102"/>
    </row>
    <row r="484" ht="15.75" customHeight="1">
      <c r="A484" s="102"/>
      <c r="B484" s="102"/>
      <c r="C484" s="102"/>
      <c r="D484" s="102"/>
      <c r="E484" s="102"/>
      <c r="F484" s="102"/>
      <c r="G484" s="102"/>
    </row>
    <row r="485" ht="15.75" customHeight="1">
      <c r="A485" s="102"/>
      <c r="B485" s="102"/>
      <c r="C485" s="102"/>
      <c r="D485" s="102"/>
      <c r="E485" s="102"/>
      <c r="F485" s="102"/>
      <c r="G485" s="102"/>
    </row>
    <row r="486" ht="15.75" customHeight="1">
      <c r="A486" s="102"/>
      <c r="B486" s="102"/>
      <c r="C486" s="102"/>
      <c r="D486" s="102"/>
      <c r="E486" s="102"/>
      <c r="F486" s="102"/>
      <c r="G486" s="102"/>
    </row>
    <row r="487" ht="15.75" customHeight="1">
      <c r="A487" s="102"/>
      <c r="B487" s="102"/>
      <c r="C487" s="102"/>
      <c r="D487" s="102"/>
      <c r="E487" s="102"/>
      <c r="F487" s="102"/>
      <c r="G487" s="102"/>
    </row>
    <row r="488" ht="15.75" customHeight="1">
      <c r="A488" s="102"/>
      <c r="B488" s="102"/>
      <c r="C488" s="102"/>
      <c r="D488" s="102"/>
      <c r="E488" s="102"/>
      <c r="F488" s="102"/>
      <c r="G488" s="102"/>
    </row>
    <row r="489" ht="15.75" customHeight="1">
      <c r="A489" s="102"/>
      <c r="B489" s="102"/>
      <c r="C489" s="102"/>
      <c r="D489" s="102"/>
      <c r="E489" s="102"/>
      <c r="F489" s="102"/>
      <c r="G489" s="102"/>
    </row>
    <row r="490" ht="15.75" customHeight="1">
      <c r="A490" s="102"/>
      <c r="B490" s="102"/>
      <c r="C490" s="102"/>
      <c r="D490" s="102"/>
      <c r="E490" s="102"/>
      <c r="F490" s="102"/>
      <c r="G490" s="102"/>
    </row>
    <row r="491" ht="15.75" customHeight="1">
      <c r="A491" s="102"/>
      <c r="B491" s="102"/>
      <c r="C491" s="102"/>
      <c r="D491" s="102"/>
      <c r="E491" s="102"/>
      <c r="F491" s="102"/>
      <c r="G491" s="102"/>
    </row>
    <row r="492" ht="15.75" customHeight="1">
      <c r="A492" s="102"/>
      <c r="B492" s="102"/>
      <c r="C492" s="102"/>
      <c r="D492" s="102"/>
      <c r="E492" s="102"/>
      <c r="F492" s="102"/>
      <c r="G492" s="102"/>
    </row>
    <row r="493" ht="15.75" customHeight="1">
      <c r="A493" s="102"/>
      <c r="B493" s="102"/>
      <c r="C493" s="102"/>
      <c r="D493" s="102"/>
      <c r="E493" s="102"/>
      <c r="F493" s="102"/>
      <c r="G493" s="102"/>
    </row>
    <row r="494" ht="15.75" customHeight="1">
      <c r="A494" s="102"/>
      <c r="B494" s="102"/>
      <c r="C494" s="102"/>
      <c r="D494" s="102"/>
      <c r="E494" s="102"/>
      <c r="F494" s="102"/>
      <c r="G494" s="102"/>
    </row>
    <row r="495" ht="15.75" customHeight="1">
      <c r="A495" s="102"/>
      <c r="B495" s="102"/>
      <c r="C495" s="102"/>
      <c r="D495" s="102"/>
      <c r="E495" s="102"/>
      <c r="F495" s="102"/>
      <c r="G495" s="102"/>
    </row>
    <row r="496" ht="15.75" customHeight="1">
      <c r="A496" s="102"/>
      <c r="B496" s="102"/>
      <c r="C496" s="102"/>
      <c r="D496" s="102"/>
      <c r="E496" s="102"/>
      <c r="F496" s="102"/>
      <c r="G496" s="102"/>
    </row>
    <row r="497" ht="15.75" customHeight="1">
      <c r="A497" s="102"/>
      <c r="B497" s="102"/>
      <c r="C497" s="102"/>
      <c r="D497" s="102"/>
      <c r="E497" s="102"/>
      <c r="F497" s="102"/>
      <c r="G497" s="102"/>
    </row>
    <row r="498" ht="15.75" customHeight="1">
      <c r="A498" s="102"/>
      <c r="B498" s="102"/>
      <c r="C498" s="102"/>
      <c r="D498" s="102"/>
      <c r="E498" s="102"/>
      <c r="F498" s="102"/>
      <c r="G498" s="102"/>
    </row>
    <row r="499" ht="15.75" customHeight="1">
      <c r="A499" s="102"/>
      <c r="B499" s="102"/>
      <c r="C499" s="102"/>
      <c r="D499" s="102"/>
      <c r="E499" s="102"/>
      <c r="F499" s="102"/>
      <c r="G499" s="102"/>
    </row>
    <row r="500" ht="15.75" customHeight="1">
      <c r="A500" s="102"/>
      <c r="B500" s="102"/>
      <c r="C500" s="102"/>
      <c r="D500" s="102"/>
      <c r="E500" s="102"/>
      <c r="F500" s="102"/>
      <c r="G500" s="102"/>
    </row>
    <row r="501" ht="15.75" customHeight="1">
      <c r="A501" s="102"/>
      <c r="B501" s="102"/>
      <c r="C501" s="102"/>
      <c r="D501" s="102"/>
      <c r="E501" s="102"/>
      <c r="F501" s="102"/>
      <c r="G501" s="102"/>
    </row>
    <row r="502" ht="15.75" customHeight="1">
      <c r="A502" s="102"/>
      <c r="B502" s="102"/>
      <c r="C502" s="102"/>
      <c r="D502" s="102"/>
      <c r="E502" s="102"/>
      <c r="F502" s="102"/>
      <c r="G502" s="102"/>
    </row>
    <row r="503" ht="15.75" customHeight="1">
      <c r="A503" s="102"/>
      <c r="B503" s="102"/>
      <c r="C503" s="102"/>
      <c r="D503" s="102"/>
      <c r="E503" s="102"/>
      <c r="F503" s="102"/>
      <c r="G503" s="102"/>
    </row>
    <row r="504" ht="15.75" customHeight="1">
      <c r="A504" s="102"/>
      <c r="B504" s="102"/>
      <c r="C504" s="102"/>
      <c r="D504" s="102"/>
      <c r="E504" s="102"/>
      <c r="F504" s="102"/>
      <c r="G504" s="102"/>
    </row>
    <row r="505" ht="15.75" customHeight="1">
      <c r="A505" s="102"/>
      <c r="B505" s="102"/>
      <c r="C505" s="102"/>
      <c r="D505" s="102"/>
      <c r="E505" s="102"/>
      <c r="F505" s="102"/>
      <c r="G505" s="102"/>
    </row>
    <row r="506" ht="15.75" customHeight="1">
      <c r="A506" s="102"/>
      <c r="B506" s="102"/>
      <c r="C506" s="102"/>
      <c r="D506" s="102"/>
      <c r="E506" s="102"/>
      <c r="F506" s="102"/>
      <c r="G506" s="102"/>
    </row>
    <row r="507" ht="15.75" customHeight="1">
      <c r="A507" s="102"/>
      <c r="B507" s="102"/>
      <c r="C507" s="102"/>
      <c r="D507" s="102"/>
      <c r="E507" s="102"/>
      <c r="F507" s="102"/>
      <c r="G507" s="102"/>
    </row>
    <row r="508" ht="15.75" customHeight="1">
      <c r="A508" s="102"/>
      <c r="B508" s="102"/>
      <c r="C508" s="102"/>
      <c r="D508" s="102"/>
      <c r="E508" s="102"/>
      <c r="F508" s="102"/>
      <c r="G508" s="102"/>
    </row>
    <row r="509" ht="15.75" customHeight="1">
      <c r="A509" s="102"/>
      <c r="B509" s="102"/>
      <c r="C509" s="102"/>
      <c r="D509" s="102"/>
      <c r="E509" s="102"/>
      <c r="F509" s="102"/>
      <c r="G509" s="102"/>
    </row>
    <row r="510" ht="15.75" customHeight="1">
      <c r="A510" s="102"/>
      <c r="B510" s="102"/>
      <c r="C510" s="102"/>
      <c r="D510" s="102"/>
      <c r="E510" s="102"/>
      <c r="F510" s="102"/>
      <c r="G510" s="102"/>
    </row>
    <row r="511" ht="15.75" customHeight="1">
      <c r="A511" s="102"/>
      <c r="B511" s="102"/>
      <c r="C511" s="102"/>
      <c r="D511" s="102"/>
      <c r="E511" s="102"/>
      <c r="F511" s="102"/>
      <c r="G511" s="102"/>
    </row>
    <row r="512" ht="15.75" customHeight="1">
      <c r="A512" s="102"/>
      <c r="B512" s="102"/>
      <c r="C512" s="102"/>
      <c r="D512" s="102"/>
      <c r="E512" s="102"/>
      <c r="F512" s="102"/>
      <c r="G512" s="102"/>
    </row>
    <row r="513" ht="15.75" customHeight="1">
      <c r="A513" s="102"/>
      <c r="B513" s="102"/>
      <c r="C513" s="102"/>
      <c r="D513" s="102"/>
      <c r="E513" s="102"/>
      <c r="F513" s="102"/>
      <c r="G513" s="102"/>
    </row>
    <row r="514" ht="15.75" customHeight="1">
      <c r="A514" s="102"/>
      <c r="B514" s="102"/>
      <c r="C514" s="102"/>
      <c r="D514" s="102"/>
      <c r="E514" s="102"/>
      <c r="F514" s="102"/>
      <c r="G514" s="102"/>
    </row>
    <row r="515" ht="15.75" customHeight="1">
      <c r="A515" s="102"/>
      <c r="B515" s="102"/>
      <c r="C515" s="102"/>
      <c r="D515" s="102"/>
      <c r="E515" s="102"/>
      <c r="F515" s="102"/>
      <c r="G515" s="102"/>
    </row>
    <row r="516" ht="15.75" customHeight="1">
      <c r="A516" s="102"/>
      <c r="B516" s="102"/>
      <c r="C516" s="102"/>
      <c r="D516" s="102"/>
      <c r="E516" s="102"/>
      <c r="F516" s="102"/>
      <c r="G516" s="102"/>
    </row>
    <row r="517" ht="15.75" customHeight="1">
      <c r="A517" s="102"/>
      <c r="B517" s="102"/>
      <c r="C517" s="102"/>
      <c r="D517" s="102"/>
      <c r="E517" s="102"/>
      <c r="F517" s="102"/>
      <c r="G517" s="102"/>
    </row>
    <row r="518" ht="15.75" customHeight="1">
      <c r="A518" s="102"/>
      <c r="B518" s="102"/>
      <c r="C518" s="102"/>
      <c r="D518" s="102"/>
      <c r="E518" s="102"/>
      <c r="F518" s="102"/>
      <c r="G518" s="102"/>
    </row>
    <row r="519" ht="15.75" customHeight="1">
      <c r="A519" s="102"/>
      <c r="B519" s="102"/>
      <c r="C519" s="102"/>
      <c r="D519" s="102"/>
      <c r="E519" s="102"/>
      <c r="F519" s="102"/>
      <c r="G519" s="102"/>
    </row>
    <row r="520" ht="15.75" customHeight="1">
      <c r="A520" s="102"/>
      <c r="B520" s="102"/>
      <c r="C520" s="102"/>
      <c r="D520" s="102"/>
      <c r="E520" s="102"/>
      <c r="F520" s="102"/>
      <c r="G520" s="102"/>
    </row>
    <row r="521" ht="15.75" customHeight="1">
      <c r="A521" s="102"/>
      <c r="B521" s="102"/>
      <c r="C521" s="102"/>
      <c r="D521" s="102"/>
      <c r="E521" s="102"/>
      <c r="F521" s="102"/>
      <c r="G521" s="102"/>
    </row>
    <row r="522" ht="15.75" customHeight="1">
      <c r="A522" s="102"/>
      <c r="B522" s="102"/>
      <c r="C522" s="102"/>
      <c r="D522" s="102"/>
      <c r="E522" s="102"/>
      <c r="F522" s="102"/>
      <c r="G522" s="102"/>
    </row>
    <row r="523" ht="15.75" customHeight="1">
      <c r="A523" s="102"/>
      <c r="B523" s="102"/>
      <c r="C523" s="102"/>
      <c r="D523" s="102"/>
      <c r="E523" s="102"/>
      <c r="F523" s="102"/>
      <c r="G523" s="102"/>
    </row>
    <row r="524" ht="15.75" customHeight="1">
      <c r="A524" s="102"/>
      <c r="B524" s="102"/>
      <c r="C524" s="102"/>
      <c r="D524" s="102"/>
      <c r="E524" s="102"/>
      <c r="F524" s="102"/>
      <c r="G524" s="102"/>
    </row>
    <row r="525" ht="15.75" customHeight="1">
      <c r="A525" s="102"/>
      <c r="B525" s="102"/>
      <c r="C525" s="102"/>
      <c r="D525" s="102"/>
      <c r="E525" s="102"/>
      <c r="F525" s="102"/>
      <c r="G525" s="102"/>
    </row>
    <row r="526" ht="15.75" customHeight="1">
      <c r="A526" s="102"/>
      <c r="B526" s="102"/>
      <c r="C526" s="102"/>
      <c r="D526" s="102"/>
      <c r="E526" s="102"/>
      <c r="F526" s="102"/>
      <c r="G526" s="102"/>
    </row>
    <row r="527" ht="15.75" customHeight="1">
      <c r="A527" s="102"/>
      <c r="B527" s="102"/>
      <c r="C527" s="102"/>
      <c r="D527" s="102"/>
      <c r="E527" s="102"/>
      <c r="F527" s="102"/>
      <c r="G527" s="102"/>
    </row>
    <row r="528" ht="15.75" customHeight="1">
      <c r="A528" s="102"/>
      <c r="B528" s="102"/>
      <c r="C528" s="102"/>
      <c r="D528" s="102"/>
      <c r="E528" s="102"/>
      <c r="F528" s="102"/>
      <c r="G528" s="102"/>
    </row>
    <row r="529" ht="15.75" customHeight="1">
      <c r="A529" s="102"/>
      <c r="B529" s="102"/>
      <c r="C529" s="102"/>
      <c r="D529" s="102"/>
      <c r="E529" s="102"/>
      <c r="F529" s="102"/>
      <c r="G529" s="102"/>
    </row>
    <row r="530" ht="15.75" customHeight="1">
      <c r="A530" s="102"/>
      <c r="B530" s="102"/>
      <c r="C530" s="102"/>
      <c r="D530" s="102"/>
      <c r="E530" s="102"/>
      <c r="F530" s="102"/>
      <c r="G530" s="102"/>
    </row>
    <row r="531" ht="15.75" customHeight="1">
      <c r="A531" s="102"/>
      <c r="B531" s="102"/>
      <c r="C531" s="102"/>
      <c r="D531" s="102"/>
      <c r="E531" s="102"/>
      <c r="F531" s="102"/>
      <c r="G531" s="102"/>
    </row>
    <row r="532" ht="15.75" customHeight="1">
      <c r="A532" s="102"/>
      <c r="B532" s="102"/>
      <c r="C532" s="102"/>
      <c r="D532" s="102"/>
      <c r="E532" s="102"/>
      <c r="F532" s="102"/>
      <c r="G532" s="102"/>
    </row>
    <row r="533" ht="15.75" customHeight="1">
      <c r="A533" s="102"/>
      <c r="B533" s="102"/>
      <c r="C533" s="102"/>
      <c r="D533" s="102"/>
      <c r="E533" s="102"/>
      <c r="F533" s="102"/>
      <c r="G533" s="102"/>
    </row>
    <row r="534" ht="15.75" customHeight="1">
      <c r="A534" s="102"/>
      <c r="B534" s="102"/>
      <c r="C534" s="102"/>
      <c r="D534" s="102"/>
      <c r="E534" s="102"/>
      <c r="F534" s="102"/>
      <c r="G534" s="102"/>
    </row>
    <row r="535" ht="15.75" customHeight="1">
      <c r="A535" s="102"/>
      <c r="B535" s="102"/>
      <c r="C535" s="102"/>
      <c r="D535" s="102"/>
      <c r="E535" s="102"/>
      <c r="F535" s="102"/>
      <c r="G535" s="102"/>
    </row>
    <row r="536" ht="15.75" customHeight="1">
      <c r="A536" s="102"/>
      <c r="B536" s="102"/>
      <c r="C536" s="102"/>
      <c r="D536" s="102"/>
      <c r="E536" s="102"/>
      <c r="F536" s="102"/>
      <c r="G536" s="102"/>
    </row>
    <row r="537" ht="15.75" customHeight="1">
      <c r="A537" s="102"/>
      <c r="B537" s="102"/>
      <c r="C537" s="102"/>
      <c r="D537" s="102"/>
      <c r="E537" s="102"/>
      <c r="F537" s="102"/>
      <c r="G537" s="102"/>
    </row>
    <row r="538" ht="15.75" customHeight="1">
      <c r="A538" s="102"/>
      <c r="B538" s="102"/>
      <c r="C538" s="102"/>
      <c r="D538" s="102"/>
      <c r="E538" s="102"/>
      <c r="F538" s="102"/>
      <c r="G538" s="102"/>
    </row>
    <row r="539" ht="15.75" customHeight="1">
      <c r="A539" s="102"/>
      <c r="B539" s="102"/>
      <c r="C539" s="102"/>
      <c r="D539" s="102"/>
      <c r="E539" s="102"/>
      <c r="F539" s="102"/>
      <c r="G539" s="102"/>
    </row>
    <row r="540" ht="15.75" customHeight="1">
      <c r="A540" s="102"/>
      <c r="B540" s="102"/>
      <c r="C540" s="102"/>
      <c r="D540" s="102"/>
      <c r="E540" s="102"/>
      <c r="F540" s="102"/>
      <c r="G540" s="102"/>
    </row>
    <row r="541" ht="15.75" customHeight="1">
      <c r="A541" s="102"/>
      <c r="B541" s="102"/>
      <c r="C541" s="102"/>
      <c r="D541" s="102"/>
      <c r="E541" s="102"/>
      <c r="F541" s="102"/>
      <c r="G541" s="102"/>
    </row>
    <row r="542" ht="15.75" customHeight="1">
      <c r="A542" s="102"/>
      <c r="B542" s="102"/>
      <c r="C542" s="102"/>
      <c r="D542" s="102"/>
      <c r="E542" s="102"/>
      <c r="F542" s="102"/>
      <c r="G542" s="102"/>
    </row>
    <row r="543" ht="15.75" customHeight="1">
      <c r="A543" s="102"/>
      <c r="B543" s="102"/>
      <c r="C543" s="102"/>
      <c r="D543" s="102"/>
      <c r="E543" s="102"/>
      <c r="F543" s="102"/>
      <c r="G543" s="102"/>
    </row>
    <row r="544" ht="15.75" customHeight="1">
      <c r="A544" s="102"/>
      <c r="B544" s="102"/>
      <c r="C544" s="102"/>
      <c r="D544" s="102"/>
      <c r="E544" s="102"/>
      <c r="F544" s="102"/>
      <c r="G544" s="102"/>
    </row>
    <row r="545" ht="15.75" customHeight="1">
      <c r="A545" s="102"/>
      <c r="B545" s="102"/>
      <c r="C545" s="102"/>
      <c r="D545" s="102"/>
      <c r="E545" s="102"/>
      <c r="F545" s="102"/>
      <c r="G545" s="102"/>
    </row>
    <row r="546" ht="15.75" customHeight="1">
      <c r="A546" s="102"/>
      <c r="B546" s="102"/>
      <c r="C546" s="102"/>
      <c r="D546" s="102"/>
      <c r="E546" s="102"/>
      <c r="F546" s="102"/>
      <c r="G546" s="102"/>
    </row>
    <row r="547" ht="15.75" customHeight="1">
      <c r="A547" s="102"/>
      <c r="B547" s="102"/>
      <c r="C547" s="102"/>
      <c r="D547" s="102"/>
      <c r="E547" s="102"/>
      <c r="F547" s="102"/>
      <c r="G547" s="102"/>
    </row>
    <row r="548" ht="15.75" customHeight="1">
      <c r="A548" s="102"/>
      <c r="B548" s="102"/>
      <c r="C548" s="102"/>
      <c r="D548" s="102"/>
      <c r="E548" s="102"/>
      <c r="F548" s="102"/>
      <c r="G548" s="102"/>
    </row>
    <row r="549" ht="15.75" customHeight="1">
      <c r="A549" s="102"/>
      <c r="B549" s="102"/>
      <c r="C549" s="102"/>
      <c r="D549" s="102"/>
      <c r="E549" s="102"/>
      <c r="F549" s="102"/>
      <c r="G549" s="102"/>
    </row>
    <row r="550" ht="15.75" customHeight="1">
      <c r="A550" s="102"/>
      <c r="B550" s="102"/>
      <c r="C550" s="102"/>
      <c r="D550" s="102"/>
      <c r="E550" s="102"/>
      <c r="F550" s="102"/>
      <c r="G550" s="102"/>
    </row>
    <row r="551" ht="15.75" customHeight="1">
      <c r="A551" s="102"/>
      <c r="B551" s="102"/>
      <c r="C551" s="102"/>
      <c r="D551" s="102"/>
      <c r="E551" s="102"/>
      <c r="F551" s="102"/>
      <c r="G551" s="102"/>
    </row>
    <row r="552" ht="15.75" customHeight="1">
      <c r="A552" s="102"/>
      <c r="B552" s="102"/>
      <c r="C552" s="102"/>
      <c r="D552" s="102"/>
      <c r="E552" s="102"/>
      <c r="F552" s="102"/>
      <c r="G552" s="102"/>
    </row>
    <row r="553" ht="15.75" customHeight="1">
      <c r="A553" s="102"/>
      <c r="B553" s="102"/>
      <c r="C553" s="102"/>
      <c r="D553" s="102"/>
      <c r="E553" s="102"/>
      <c r="F553" s="102"/>
      <c r="G553" s="102"/>
    </row>
    <row r="554" ht="15.75" customHeight="1">
      <c r="A554" s="102"/>
      <c r="B554" s="102"/>
      <c r="C554" s="102"/>
      <c r="D554" s="102"/>
      <c r="E554" s="102"/>
      <c r="F554" s="102"/>
      <c r="G554" s="102"/>
    </row>
    <row r="555" ht="15.75" customHeight="1">
      <c r="A555" s="102"/>
      <c r="B555" s="102"/>
      <c r="C555" s="102"/>
      <c r="D555" s="102"/>
      <c r="E555" s="102"/>
      <c r="F555" s="102"/>
      <c r="G555" s="102"/>
    </row>
    <row r="556" ht="15.75" customHeight="1">
      <c r="A556" s="102"/>
      <c r="B556" s="102"/>
      <c r="C556" s="102"/>
      <c r="D556" s="102"/>
      <c r="E556" s="102"/>
      <c r="F556" s="102"/>
      <c r="G556" s="102"/>
    </row>
    <row r="557" ht="15.75" customHeight="1">
      <c r="A557" s="102"/>
      <c r="B557" s="102"/>
      <c r="C557" s="102"/>
      <c r="D557" s="102"/>
      <c r="E557" s="102"/>
      <c r="F557" s="102"/>
      <c r="G557" s="102"/>
    </row>
    <row r="558" ht="15.75" customHeight="1">
      <c r="A558" s="102"/>
      <c r="B558" s="102"/>
      <c r="C558" s="102"/>
      <c r="D558" s="102"/>
      <c r="E558" s="102"/>
      <c r="F558" s="102"/>
      <c r="G558" s="102"/>
    </row>
    <row r="559" ht="15.75" customHeight="1">
      <c r="A559" s="102"/>
      <c r="B559" s="102"/>
      <c r="C559" s="102"/>
      <c r="D559" s="102"/>
      <c r="E559" s="102"/>
      <c r="F559" s="102"/>
      <c r="G559" s="102"/>
    </row>
    <row r="560" ht="15.75" customHeight="1">
      <c r="A560" s="102"/>
      <c r="B560" s="102"/>
      <c r="C560" s="102"/>
      <c r="D560" s="102"/>
      <c r="E560" s="102"/>
      <c r="F560" s="102"/>
      <c r="G560" s="102"/>
    </row>
    <row r="561" ht="15.75" customHeight="1">
      <c r="A561" s="102"/>
      <c r="B561" s="102"/>
      <c r="C561" s="102"/>
      <c r="D561" s="102"/>
      <c r="E561" s="102"/>
      <c r="F561" s="102"/>
      <c r="G561" s="102"/>
    </row>
    <row r="562" ht="15.75" customHeight="1">
      <c r="A562" s="102"/>
      <c r="B562" s="102"/>
      <c r="C562" s="102"/>
      <c r="D562" s="102"/>
      <c r="E562" s="102"/>
      <c r="F562" s="102"/>
      <c r="G562" s="102"/>
    </row>
    <row r="563" ht="15.75" customHeight="1">
      <c r="A563" s="102"/>
      <c r="B563" s="102"/>
      <c r="C563" s="102"/>
      <c r="D563" s="102"/>
      <c r="E563" s="102"/>
      <c r="F563" s="102"/>
      <c r="G563" s="102"/>
    </row>
    <row r="564" ht="15.75" customHeight="1">
      <c r="A564" s="102"/>
      <c r="B564" s="102"/>
      <c r="C564" s="102"/>
      <c r="D564" s="102"/>
      <c r="E564" s="102"/>
      <c r="F564" s="102"/>
      <c r="G564" s="102"/>
    </row>
    <row r="565" ht="15.75" customHeight="1">
      <c r="A565" s="102"/>
      <c r="B565" s="102"/>
      <c r="C565" s="102"/>
      <c r="D565" s="102"/>
      <c r="E565" s="102"/>
      <c r="F565" s="102"/>
      <c r="G565" s="102"/>
    </row>
    <row r="566" ht="15.75" customHeight="1">
      <c r="A566" s="102"/>
      <c r="B566" s="102"/>
      <c r="C566" s="102"/>
      <c r="D566" s="102"/>
      <c r="E566" s="102"/>
      <c r="F566" s="102"/>
      <c r="G566" s="102"/>
    </row>
    <row r="567" ht="15.75" customHeight="1">
      <c r="A567" s="102"/>
      <c r="B567" s="102"/>
      <c r="C567" s="102"/>
      <c r="D567" s="102"/>
      <c r="E567" s="102"/>
      <c r="F567" s="102"/>
      <c r="G567" s="102"/>
    </row>
    <row r="568" ht="15.75" customHeight="1">
      <c r="A568" s="102"/>
      <c r="B568" s="102"/>
      <c r="C568" s="102"/>
      <c r="D568" s="102"/>
      <c r="E568" s="102"/>
      <c r="F568" s="102"/>
      <c r="G568" s="102"/>
    </row>
    <row r="569" ht="15.75" customHeight="1">
      <c r="A569" s="102"/>
      <c r="B569" s="102"/>
      <c r="C569" s="102"/>
      <c r="D569" s="102"/>
      <c r="E569" s="102"/>
      <c r="F569" s="102"/>
      <c r="G569" s="102"/>
    </row>
    <row r="570" ht="15.75" customHeight="1">
      <c r="A570" s="102"/>
      <c r="B570" s="102"/>
      <c r="C570" s="102"/>
      <c r="D570" s="102"/>
      <c r="E570" s="102"/>
      <c r="F570" s="102"/>
      <c r="G570" s="102"/>
    </row>
    <row r="571" ht="15.75" customHeight="1">
      <c r="A571" s="102"/>
      <c r="B571" s="102"/>
      <c r="C571" s="102"/>
      <c r="D571" s="102"/>
      <c r="E571" s="102"/>
      <c r="F571" s="102"/>
      <c r="G571" s="102"/>
    </row>
    <row r="572" ht="15.75" customHeight="1">
      <c r="A572" s="102"/>
      <c r="B572" s="102"/>
      <c r="C572" s="102"/>
      <c r="D572" s="102"/>
      <c r="E572" s="102"/>
      <c r="F572" s="102"/>
      <c r="G572" s="102"/>
    </row>
    <row r="573" ht="15.75" customHeight="1">
      <c r="A573" s="102"/>
      <c r="B573" s="102"/>
      <c r="C573" s="102"/>
      <c r="D573" s="102"/>
      <c r="E573" s="102"/>
      <c r="F573" s="102"/>
      <c r="G573" s="102"/>
    </row>
    <row r="574" ht="15.75" customHeight="1">
      <c r="A574" s="102"/>
      <c r="B574" s="102"/>
      <c r="C574" s="102"/>
      <c r="D574" s="102"/>
      <c r="E574" s="102"/>
      <c r="F574" s="102"/>
      <c r="G574" s="102"/>
    </row>
    <row r="575" ht="15.75" customHeight="1">
      <c r="A575" s="102"/>
      <c r="B575" s="102"/>
      <c r="C575" s="102"/>
      <c r="D575" s="102"/>
      <c r="E575" s="102"/>
      <c r="F575" s="102"/>
      <c r="G575" s="102"/>
    </row>
    <row r="576" ht="15.75" customHeight="1">
      <c r="A576" s="102"/>
      <c r="B576" s="102"/>
      <c r="C576" s="102"/>
      <c r="D576" s="102"/>
      <c r="E576" s="102"/>
      <c r="F576" s="102"/>
      <c r="G576" s="102"/>
    </row>
    <row r="577" ht="15.75" customHeight="1">
      <c r="A577" s="102"/>
      <c r="B577" s="102"/>
      <c r="C577" s="102"/>
      <c r="D577" s="102"/>
      <c r="E577" s="102"/>
      <c r="F577" s="102"/>
      <c r="G577" s="102"/>
    </row>
    <row r="578" ht="15.75" customHeight="1">
      <c r="A578" s="102"/>
      <c r="B578" s="102"/>
      <c r="C578" s="102"/>
      <c r="D578" s="102"/>
      <c r="E578" s="102"/>
      <c r="F578" s="102"/>
      <c r="G578" s="102"/>
    </row>
    <row r="579" ht="15.75" customHeight="1">
      <c r="A579" s="102"/>
      <c r="B579" s="102"/>
      <c r="C579" s="102"/>
      <c r="D579" s="102"/>
      <c r="E579" s="102"/>
      <c r="F579" s="102"/>
      <c r="G579" s="102"/>
    </row>
    <row r="580" ht="15.75" customHeight="1">
      <c r="A580" s="102"/>
      <c r="B580" s="102"/>
      <c r="C580" s="102"/>
      <c r="D580" s="102"/>
      <c r="E580" s="102"/>
      <c r="F580" s="102"/>
      <c r="G580" s="102"/>
    </row>
    <row r="581" ht="15.75" customHeight="1">
      <c r="A581" s="102"/>
      <c r="B581" s="102"/>
      <c r="C581" s="102"/>
      <c r="D581" s="102"/>
      <c r="E581" s="102"/>
      <c r="F581" s="102"/>
      <c r="G581" s="102"/>
    </row>
    <row r="582" ht="15.75" customHeight="1">
      <c r="A582" s="102"/>
      <c r="B582" s="102"/>
      <c r="C582" s="102"/>
      <c r="D582" s="102"/>
      <c r="E582" s="102"/>
      <c r="F582" s="102"/>
      <c r="G582" s="102"/>
    </row>
    <row r="583" ht="15.75" customHeight="1">
      <c r="A583" s="102"/>
      <c r="B583" s="102"/>
      <c r="C583" s="102"/>
      <c r="D583" s="102"/>
      <c r="E583" s="102"/>
      <c r="F583" s="102"/>
      <c r="G583" s="102"/>
    </row>
    <row r="584" ht="15.75" customHeight="1">
      <c r="A584" s="102"/>
      <c r="B584" s="102"/>
      <c r="C584" s="102"/>
      <c r="D584" s="102"/>
      <c r="E584" s="102"/>
      <c r="F584" s="102"/>
      <c r="G584" s="102"/>
    </row>
    <row r="585" ht="15.75" customHeight="1">
      <c r="A585" s="102"/>
      <c r="B585" s="102"/>
      <c r="C585" s="102"/>
      <c r="D585" s="102"/>
      <c r="E585" s="102"/>
      <c r="F585" s="102"/>
      <c r="G585" s="102"/>
    </row>
    <row r="586" ht="15.75" customHeight="1">
      <c r="A586" s="102"/>
      <c r="B586" s="102"/>
      <c r="C586" s="102"/>
      <c r="D586" s="102"/>
      <c r="E586" s="102"/>
      <c r="F586" s="102"/>
      <c r="G586" s="102"/>
    </row>
    <row r="587" ht="15.75" customHeight="1">
      <c r="A587" s="102"/>
      <c r="B587" s="102"/>
      <c r="C587" s="102"/>
      <c r="D587" s="102"/>
      <c r="E587" s="102"/>
      <c r="F587" s="102"/>
      <c r="G587" s="102"/>
    </row>
    <row r="588" ht="15.75" customHeight="1">
      <c r="A588" s="102"/>
      <c r="B588" s="102"/>
      <c r="C588" s="102"/>
      <c r="D588" s="102"/>
      <c r="E588" s="102"/>
      <c r="F588" s="102"/>
      <c r="G588" s="102"/>
    </row>
    <row r="589" ht="15.75" customHeight="1">
      <c r="A589" s="102"/>
      <c r="B589" s="102"/>
      <c r="C589" s="102"/>
      <c r="D589" s="102"/>
      <c r="E589" s="102"/>
      <c r="F589" s="102"/>
      <c r="G589" s="102"/>
    </row>
    <row r="590" ht="15.75" customHeight="1">
      <c r="A590" s="102"/>
      <c r="B590" s="102"/>
      <c r="C590" s="102"/>
      <c r="D590" s="102"/>
      <c r="E590" s="102"/>
      <c r="F590" s="102"/>
      <c r="G590" s="102"/>
    </row>
    <row r="591" ht="15.75" customHeight="1">
      <c r="A591" s="102"/>
      <c r="B591" s="102"/>
      <c r="C591" s="102"/>
      <c r="D591" s="102"/>
      <c r="E591" s="102"/>
      <c r="F591" s="102"/>
      <c r="G591" s="102"/>
    </row>
    <row r="592" ht="15.75" customHeight="1">
      <c r="A592" s="102"/>
      <c r="B592" s="102"/>
      <c r="C592" s="102"/>
      <c r="D592" s="102"/>
      <c r="E592" s="102"/>
      <c r="F592" s="102"/>
      <c r="G592" s="102"/>
    </row>
    <row r="593" ht="15.75" customHeight="1">
      <c r="A593" s="102"/>
      <c r="B593" s="102"/>
      <c r="C593" s="102"/>
      <c r="D593" s="102"/>
      <c r="E593" s="102"/>
      <c r="F593" s="102"/>
      <c r="G593" s="102"/>
    </row>
    <row r="594" ht="15.75" customHeight="1">
      <c r="A594" s="102"/>
      <c r="B594" s="102"/>
      <c r="C594" s="102"/>
      <c r="D594" s="102"/>
      <c r="E594" s="102"/>
      <c r="F594" s="102"/>
      <c r="G594" s="102"/>
    </row>
    <row r="595" ht="15.75" customHeight="1">
      <c r="A595" s="102"/>
      <c r="B595" s="102"/>
      <c r="C595" s="102"/>
      <c r="D595" s="102"/>
      <c r="E595" s="102"/>
      <c r="F595" s="102"/>
      <c r="G595" s="102"/>
    </row>
    <row r="596" ht="15.75" customHeight="1">
      <c r="A596" s="102"/>
      <c r="B596" s="102"/>
      <c r="C596" s="102"/>
      <c r="D596" s="102"/>
      <c r="E596" s="102"/>
      <c r="F596" s="102"/>
      <c r="G596" s="102"/>
    </row>
    <row r="597" ht="15.75" customHeight="1">
      <c r="A597" s="102"/>
      <c r="B597" s="102"/>
      <c r="C597" s="102"/>
      <c r="D597" s="102"/>
      <c r="E597" s="102"/>
      <c r="F597" s="102"/>
      <c r="G597" s="102"/>
    </row>
    <row r="598" ht="15.75" customHeight="1">
      <c r="A598" s="102"/>
      <c r="B598" s="102"/>
      <c r="C598" s="102"/>
      <c r="D598" s="102"/>
      <c r="E598" s="102"/>
      <c r="F598" s="102"/>
      <c r="G598" s="102"/>
    </row>
    <row r="599" ht="15.75" customHeight="1">
      <c r="A599" s="102"/>
      <c r="B599" s="102"/>
      <c r="C599" s="102"/>
      <c r="D599" s="102"/>
      <c r="E599" s="102"/>
      <c r="F599" s="102"/>
      <c r="G599" s="102"/>
    </row>
    <row r="600" ht="15.75" customHeight="1">
      <c r="A600" s="102"/>
      <c r="B600" s="102"/>
      <c r="C600" s="102"/>
      <c r="D600" s="102"/>
      <c r="E600" s="102"/>
      <c r="F600" s="102"/>
      <c r="G600" s="102"/>
    </row>
    <row r="601" ht="15.75" customHeight="1">
      <c r="A601" s="102"/>
      <c r="B601" s="102"/>
      <c r="C601" s="102"/>
      <c r="D601" s="102"/>
      <c r="E601" s="102"/>
      <c r="F601" s="102"/>
      <c r="G601" s="102"/>
    </row>
    <row r="602" ht="15.75" customHeight="1">
      <c r="A602" s="102"/>
      <c r="B602" s="102"/>
      <c r="C602" s="102"/>
      <c r="D602" s="102"/>
      <c r="E602" s="102"/>
      <c r="F602" s="102"/>
      <c r="G602" s="102"/>
    </row>
    <row r="603" ht="15.75" customHeight="1">
      <c r="A603" s="102"/>
      <c r="B603" s="102"/>
      <c r="C603" s="102"/>
      <c r="D603" s="102"/>
      <c r="E603" s="102"/>
      <c r="F603" s="102"/>
      <c r="G603" s="102"/>
    </row>
    <row r="604" ht="15.75" customHeight="1">
      <c r="A604" s="102"/>
      <c r="B604" s="102"/>
      <c r="C604" s="102"/>
      <c r="D604" s="102"/>
      <c r="E604" s="102"/>
      <c r="F604" s="102"/>
      <c r="G604" s="102"/>
    </row>
    <row r="605" ht="15.75" customHeight="1">
      <c r="A605" s="102"/>
      <c r="B605" s="102"/>
      <c r="C605" s="102"/>
      <c r="D605" s="102"/>
      <c r="E605" s="102"/>
      <c r="F605" s="102"/>
      <c r="G605" s="102"/>
    </row>
    <row r="606" ht="15.75" customHeight="1">
      <c r="A606" s="102"/>
      <c r="B606" s="102"/>
      <c r="C606" s="102"/>
      <c r="D606" s="102"/>
      <c r="E606" s="102"/>
      <c r="F606" s="102"/>
      <c r="G606" s="102"/>
    </row>
    <row r="607" ht="15.75" customHeight="1">
      <c r="A607" s="102"/>
      <c r="B607" s="102"/>
      <c r="C607" s="102"/>
      <c r="D607" s="102"/>
      <c r="E607" s="102"/>
      <c r="F607" s="102"/>
      <c r="G607" s="102"/>
    </row>
    <row r="608" ht="15.75" customHeight="1">
      <c r="A608" s="102"/>
      <c r="B608" s="102"/>
      <c r="C608" s="102"/>
      <c r="D608" s="102"/>
      <c r="E608" s="102"/>
      <c r="F608" s="102"/>
      <c r="G608" s="102"/>
    </row>
    <row r="609" ht="15.75" customHeight="1">
      <c r="A609" s="102"/>
      <c r="B609" s="102"/>
      <c r="C609" s="102"/>
      <c r="D609" s="102"/>
      <c r="E609" s="102"/>
      <c r="F609" s="102"/>
      <c r="G609" s="102"/>
    </row>
    <row r="610" ht="15.75" customHeight="1">
      <c r="A610" s="102"/>
      <c r="B610" s="102"/>
      <c r="C610" s="102"/>
      <c r="D610" s="102"/>
      <c r="E610" s="102"/>
      <c r="F610" s="102"/>
      <c r="G610" s="102"/>
    </row>
    <row r="611" ht="15.75" customHeight="1">
      <c r="A611" s="102"/>
      <c r="B611" s="102"/>
      <c r="C611" s="102"/>
      <c r="D611" s="102"/>
      <c r="E611" s="102"/>
      <c r="F611" s="102"/>
      <c r="G611" s="102"/>
    </row>
    <row r="612" ht="15.75" customHeight="1">
      <c r="A612" s="102"/>
      <c r="B612" s="102"/>
      <c r="C612" s="102"/>
      <c r="D612" s="102"/>
      <c r="E612" s="102"/>
      <c r="F612" s="102"/>
      <c r="G612" s="102"/>
    </row>
    <row r="613" ht="15.75" customHeight="1">
      <c r="A613" s="102"/>
      <c r="B613" s="102"/>
      <c r="C613" s="102"/>
      <c r="D613" s="102"/>
      <c r="E613" s="102"/>
      <c r="F613" s="102"/>
      <c r="G613" s="102"/>
    </row>
    <row r="614" ht="15.75" customHeight="1">
      <c r="A614" s="102"/>
      <c r="B614" s="102"/>
      <c r="C614" s="102"/>
      <c r="D614" s="102"/>
      <c r="E614" s="102"/>
      <c r="F614" s="102"/>
      <c r="G614" s="102"/>
    </row>
    <row r="615" ht="15.75" customHeight="1">
      <c r="A615" s="102"/>
      <c r="B615" s="102"/>
      <c r="C615" s="102"/>
      <c r="D615" s="102"/>
      <c r="E615" s="102"/>
      <c r="F615" s="102"/>
      <c r="G615" s="102"/>
    </row>
    <row r="616" ht="15.75" customHeight="1">
      <c r="A616" s="102"/>
      <c r="B616" s="102"/>
      <c r="C616" s="102"/>
      <c r="D616" s="102"/>
      <c r="E616" s="102"/>
      <c r="F616" s="102"/>
      <c r="G616" s="102"/>
    </row>
    <row r="617" ht="15.75" customHeight="1">
      <c r="A617" s="102"/>
      <c r="B617" s="102"/>
      <c r="C617" s="102"/>
      <c r="D617" s="102"/>
      <c r="E617" s="102"/>
      <c r="F617" s="102"/>
      <c r="G617" s="102"/>
    </row>
    <row r="618" ht="15.75" customHeight="1">
      <c r="A618" s="102"/>
      <c r="B618" s="102"/>
      <c r="C618" s="102"/>
      <c r="D618" s="102"/>
      <c r="E618" s="102"/>
      <c r="F618" s="102"/>
      <c r="G618" s="102"/>
    </row>
    <row r="619" ht="15.75" customHeight="1">
      <c r="A619" s="102"/>
      <c r="B619" s="102"/>
      <c r="C619" s="102"/>
      <c r="D619" s="102"/>
      <c r="E619" s="102"/>
      <c r="F619" s="102"/>
      <c r="G619" s="102"/>
    </row>
    <row r="620" ht="15.75" customHeight="1">
      <c r="A620" s="102"/>
      <c r="B620" s="102"/>
      <c r="C620" s="102"/>
      <c r="D620" s="102"/>
      <c r="E620" s="102"/>
      <c r="F620" s="102"/>
      <c r="G620" s="102"/>
    </row>
    <row r="621" ht="15.75" customHeight="1">
      <c r="A621" s="102"/>
      <c r="B621" s="102"/>
      <c r="C621" s="102"/>
      <c r="D621" s="102"/>
      <c r="E621" s="102"/>
      <c r="F621" s="102"/>
      <c r="G621" s="102"/>
    </row>
    <row r="622" ht="15.75" customHeight="1">
      <c r="A622" s="102"/>
      <c r="B622" s="102"/>
      <c r="C622" s="102"/>
      <c r="D622" s="102"/>
      <c r="E622" s="102"/>
      <c r="F622" s="102"/>
      <c r="G622" s="102"/>
    </row>
    <row r="623" ht="15.75" customHeight="1">
      <c r="A623" s="102"/>
      <c r="B623" s="102"/>
      <c r="C623" s="102"/>
      <c r="D623" s="102"/>
      <c r="E623" s="102"/>
      <c r="F623" s="102"/>
      <c r="G623" s="102"/>
    </row>
    <row r="624" ht="15.75" customHeight="1">
      <c r="A624" s="102"/>
      <c r="B624" s="102"/>
      <c r="C624" s="102"/>
      <c r="D624" s="102"/>
      <c r="E624" s="102"/>
      <c r="F624" s="102"/>
      <c r="G624" s="102"/>
    </row>
    <row r="625" ht="15.75" customHeight="1">
      <c r="A625" s="102"/>
      <c r="B625" s="102"/>
      <c r="C625" s="102"/>
      <c r="D625" s="102"/>
      <c r="E625" s="102"/>
      <c r="F625" s="102"/>
      <c r="G625" s="102"/>
    </row>
    <row r="626" ht="15.75" customHeight="1">
      <c r="A626" s="102"/>
      <c r="B626" s="102"/>
      <c r="C626" s="102"/>
      <c r="D626" s="102"/>
      <c r="E626" s="102"/>
      <c r="F626" s="102"/>
      <c r="G626" s="102"/>
    </row>
    <row r="627" ht="15.75" customHeight="1">
      <c r="A627" s="102"/>
      <c r="B627" s="102"/>
      <c r="C627" s="102"/>
      <c r="D627" s="102"/>
      <c r="E627" s="102"/>
      <c r="F627" s="102"/>
      <c r="G627" s="102"/>
    </row>
    <row r="628" ht="15.75" customHeight="1">
      <c r="A628" s="102"/>
      <c r="B628" s="102"/>
      <c r="C628" s="102"/>
      <c r="D628" s="102"/>
      <c r="E628" s="102"/>
      <c r="F628" s="102"/>
      <c r="G628" s="102"/>
    </row>
    <row r="629" ht="15.75" customHeight="1">
      <c r="A629" s="102"/>
      <c r="B629" s="102"/>
      <c r="C629" s="102"/>
      <c r="D629" s="102"/>
      <c r="E629" s="102"/>
      <c r="F629" s="102"/>
      <c r="G629" s="102"/>
    </row>
    <row r="630" ht="15.75" customHeight="1">
      <c r="A630" s="102"/>
      <c r="B630" s="102"/>
      <c r="C630" s="102"/>
      <c r="D630" s="102"/>
      <c r="E630" s="102"/>
      <c r="F630" s="102"/>
      <c r="G630" s="102"/>
    </row>
    <row r="631" ht="15.75" customHeight="1">
      <c r="A631" s="102"/>
      <c r="B631" s="102"/>
      <c r="C631" s="102"/>
      <c r="D631" s="102"/>
      <c r="E631" s="102"/>
      <c r="F631" s="102"/>
      <c r="G631" s="102"/>
    </row>
    <row r="632" ht="15.75" customHeight="1">
      <c r="A632" s="102"/>
      <c r="B632" s="102"/>
      <c r="C632" s="102"/>
      <c r="D632" s="102"/>
      <c r="E632" s="102"/>
      <c r="F632" s="102"/>
      <c r="G632" s="102"/>
    </row>
    <row r="633" ht="15.75" customHeight="1">
      <c r="A633" s="102"/>
      <c r="B633" s="102"/>
      <c r="C633" s="102"/>
      <c r="D633" s="102"/>
      <c r="E633" s="102"/>
      <c r="F633" s="102"/>
      <c r="G633" s="102"/>
    </row>
    <row r="634" ht="15.75" customHeight="1">
      <c r="A634" s="102"/>
      <c r="B634" s="102"/>
      <c r="C634" s="102"/>
      <c r="D634" s="102"/>
      <c r="E634" s="102"/>
      <c r="F634" s="102"/>
      <c r="G634" s="102"/>
    </row>
    <row r="635" ht="15.75" customHeight="1">
      <c r="A635" s="102"/>
      <c r="B635" s="102"/>
      <c r="C635" s="102"/>
      <c r="D635" s="102"/>
      <c r="E635" s="102"/>
      <c r="F635" s="102"/>
      <c r="G635" s="102"/>
    </row>
    <row r="636" ht="15.75" customHeight="1">
      <c r="A636" s="102"/>
      <c r="B636" s="102"/>
      <c r="C636" s="102"/>
      <c r="D636" s="102"/>
      <c r="E636" s="102"/>
      <c r="F636" s="102"/>
      <c r="G636" s="102"/>
    </row>
    <row r="637" ht="15.75" customHeight="1">
      <c r="A637" s="102"/>
      <c r="B637" s="102"/>
      <c r="C637" s="102"/>
      <c r="D637" s="102"/>
      <c r="E637" s="102"/>
      <c r="F637" s="102"/>
      <c r="G637" s="102"/>
    </row>
    <row r="638" ht="15.75" customHeight="1">
      <c r="A638" s="102"/>
      <c r="B638" s="102"/>
      <c r="C638" s="102"/>
      <c r="D638" s="102"/>
      <c r="E638" s="102"/>
      <c r="F638" s="102"/>
      <c r="G638" s="102"/>
    </row>
    <row r="639" ht="15.75" customHeight="1">
      <c r="A639" s="102"/>
      <c r="B639" s="102"/>
      <c r="C639" s="102"/>
      <c r="D639" s="102"/>
      <c r="E639" s="102"/>
      <c r="F639" s="102"/>
      <c r="G639" s="102"/>
    </row>
    <row r="640" ht="15.75" customHeight="1">
      <c r="A640" s="102"/>
      <c r="B640" s="102"/>
      <c r="C640" s="102"/>
      <c r="D640" s="102"/>
      <c r="E640" s="102"/>
      <c r="F640" s="102"/>
      <c r="G640" s="102"/>
    </row>
    <row r="641" ht="15.75" customHeight="1">
      <c r="A641" s="102"/>
      <c r="B641" s="102"/>
      <c r="C641" s="102"/>
      <c r="D641" s="102"/>
      <c r="E641" s="102"/>
      <c r="F641" s="102"/>
      <c r="G641" s="102"/>
    </row>
    <row r="642" ht="15.75" customHeight="1">
      <c r="A642" s="102"/>
      <c r="B642" s="102"/>
      <c r="C642" s="102"/>
      <c r="D642" s="102"/>
      <c r="E642" s="102"/>
      <c r="F642" s="102"/>
      <c r="G642" s="102"/>
    </row>
    <row r="643" ht="15.75" customHeight="1">
      <c r="A643" s="102"/>
      <c r="B643" s="102"/>
      <c r="C643" s="102"/>
      <c r="D643" s="102"/>
      <c r="E643" s="102"/>
      <c r="F643" s="102"/>
      <c r="G643" s="102"/>
    </row>
    <row r="644" ht="15.75" customHeight="1">
      <c r="A644" s="102"/>
      <c r="B644" s="102"/>
      <c r="C644" s="102"/>
      <c r="D644" s="102"/>
      <c r="E644" s="102"/>
      <c r="F644" s="102"/>
      <c r="G644" s="102"/>
    </row>
    <row r="645" ht="15.75" customHeight="1">
      <c r="A645" s="102"/>
      <c r="B645" s="102"/>
      <c r="C645" s="102"/>
      <c r="D645" s="102"/>
      <c r="E645" s="102"/>
      <c r="F645" s="102"/>
      <c r="G645" s="102"/>
    </row>
    <row r="646" ht="15.75" customHeight="1">
      <c r="A646" s="102"/>
      <c r="B646" s="102"/>
      <c r="C646" s="102"/>
      <c r="D646" s="102"/>
      <c r="E646" s="102"/>
      <c r="F646" s="102"/>
      <c r="G646" s="102"/>
    </row>
    <row r="647" ht="15.75" customHeight="1">
      <c r="A647" s="102"/>
      <c r="B647" s="102"/>
      <c r="C647" s="102"/>
      <c r="D647" s="102"/>
      <c r="E647" s="102"/>
      <c r="F647" s="102"/>
      <c r="G647" s="102"/>
    </row>
    <row r="648" ht="15.75" customHeight="1">
      <c r="A648" s="102"/>
      <c r="B648" s="102"/>
      <c r="C648" s="102"/>
      <c r="D648" s="102"/>
      <c r="E648" s="102"/>
      <c r="F648" s="102"/>
      <c r="G648" s="102"/>
    </row>
    <row r="649" ht="15.75" customHeight="1">
      <c r="A649" s="102"/>
      <c r="B649" s="102"/>
      <c r="C649" s="102"/>
      <c r="D649" s="102"/>
      <c r="E649" s="102"/>
      <c r="F649" s="102"/>
      <c r="G649" s="102"/>
    </row>
    <row r="650" ht="15.75" customHeight="1">
      <c r="A650" s="102"/>
      <c r="B650" s="102"/>
      <c r="C650" s="102"/>
      <c r="D650" s="102"/>
      <c r="E650" s="102"/>
      <c r="F650" s="102"/>
      <c r="G650" s="102"/>
    </row>
    <row r="651" ht="15.75" customHeight="1">
      <c r="A651" s="102"/>
      <c r="B651" s="102"/>
      <c r="C651" s="102"/>
      <c r="D651" s="102"/>
      <c r="E651" s="102"/>
      <c r="F651" s="102"/>
      <c r="G651" s="102"/>
    </row>
    <row r="652" ht="15.75" customHeight="1">
      <c r="A652" s="102"/>
      <c r="B652" s="102"/>
      <c r="C652" s="102"/>
      <c r="D652" s="102"/>
      <c r="E652" s="102"/>
      <c r="F652" s="102"/>
      <c r="G652" s="102"/>
    </row>
    <row r="653" ht="15.75" customHeight="1">
      <c r="A653" s="102"/>
      <c r="B653" s="102"/>
      <c r="C653" s="102"/>
      <c r="D653" s="102"/>
      <c r="E653" s="102"/>
      <c r="F653" s="102"/>
      <c r="G653" s="102"/>
    </row>
    <row r="654" ht="15.75" customHeight="1">
      <c r="A654" s="102"/>
      <c r="B654" s="102"/>
      <c r="C654" s="102"/>
      <c r="D654" s="102"/>
      <c r="E654" s="102"/>
      <c r="F654" s="102"/>
      <c r="G654" s="102"/>
    </row>
    <row r="655" ht="15.75" customHeight="1">
      <c r="A655" s="102"/>
      <c r="B655" s="102"/>
      <c r="C655" s="102"/>
      <c r="D655" s="102"/>
      <c r="E655" s="102"/>
      <c r="F655" s="102"/>
      <c r="G655" s="102"/>
    </row>
    <row r="656" ht="15.75" customHeight="1">
      <c r="A656" s="102"/>
      <c r="B656" s="102"/>
      <c r="C656" s="102"/>
      <c r="D656" s="102"/>
      <c r="E656" s="102"/>
      <c r="F656" s="102"/>
      <c r="G656" s="102"/>
    </row>
    <row r="657" ht="15.75" customHeight="1">
      <c r="A657" s="102"/>
      <c r="B657" s="102"/>
      <c r="C657" s="102"/>
      <c r="D657" s="102"/>
      <c r="E657" s="102"/>
      <c r="F657" s="102"/>
      <c r="G657" s="102"/>
    </row>
    <row r="658" ht="15.75" customHeight="1">
      <c r="A658" s="102"/>
      <c r="B658" s="102"/>
      <c r="C658" s="102"/>
      <c r="D658" s="102"/>
      <c r="E658" s="102"/>
      <c r="F658" s="102"/>
      <c r="G658" s="102"/>
    </row>
    <row r="659" ht="15.75" customHeight="1">
      <c r="A659" s="102"/>
      <c r="B659" s="102"/>
      <c r="C659" s="102"/>
      <c r="D659" s="102"/>
      <c r="E659" s="102"/>
      <c r="F659" s="102"/>
      <c r="G659" s="102"/>
    </row>
    <row r="660" ht="15.75" customHeight="1">
      <c r="A660" s="102"/>
      <c r="B660" s="102"/>
      <c r="C660" s="102"/>
      <c r="D660" s="102"/>
      <c r="E660" s="102"/>
      <c r="F660" s="102"/>
      <c r="G660" s="102"/>
    </row>
    <row r="661" ht="15.75" customHeight="1">
      <c r="A661" s="102"/>
      <c r="B661" s="102"/>
      <c r="C661" s="102"/>
      <c r="D661" s="102"/>
      <c r="E661" s="102"/>
      <c r="F661" s="102"/>
      <c r="G661" s="102"/>
    </row>
    <row r="662" ht="15.75" customHeight="1">
      <c r="A662" s="102"/>
      <c r="B662" s="102"/>
      <c r="C662" s="102"/>
      <c r="D662" s="102"/>
      <c r="E662" s="102"/>
      <c r="F662" s="102"/>
      <c r="G662" s="102"/>
    </row>
    <row r="663" ht="15.75" customHeight="1">
      <c r="A663" s="102"/>
      <c r="B663" s="102"/>
      <c r="C663" s="102"/>
      <c r="D663" s="102"/>
      <c r="E663" s="102"/>
      <c r="F663" s="102"/>
      <c r="G663" s="102"/>
    </row>
    <row r="664" ht="15.75" customHeight="1">
      <c r="A664" s="102"/>
      <c r="B664" s="102"/>
      <c r="C664" s="102"/>
      <c r="D664" s="102"/>
      <c r="E664" s="102"/>
      <c r="F664" s="102"/>
      <c r="G664" s="102"/>
    </row>
    <row r="665" ht="15.75" customHeight="1">
      <c r="A665" s="102"/>
      <c r="B665" s="102"/>
      <c r="C665" s="102"/>
      <c r="D665" s="102"/>
      <c r="E665" s="102"/>
      <c r="F665" s="102"/>
      <c r="G665" s="102"/>
    </row>
    <row r="666" ht="15.75" customHeight="1">
      <c r="A666" s="102"/>
      <c r="B666" s="102"/>
      <c r="C666" s="102"/>
      <c r="D666" s="102"/>
      <c r="E666" s="102"/>
      <c r="F666" s="102"/>
      <c r="G666" s="102"/>
    </row>
    <row r="667" ht="15.75" customHeight="1">
      <c r="A667" s="102"/>
      <c r="B667" s="102"/>
      <c r="C667" s="102"/>
      <c r="D667" s="102"/>
      <c r="E667" s="102"/>
      <c r="F667" s="102"/>
      <c r="G667" s="102"/>
    </row>
    <row r="668" ht="15.75" customHeight="1">
      <c r="A668" s="102"/>
      <c r="B668" s="102"/>
      <c r="C668" s="102"/>
      <c r="D668" s="102"/>
      <c r="E668" s="102"/>
      <c r="F668" s="102"/>
      <c r="G668" s="102"/>
    </row>
    <row r="669" ht="15.75" customHeight="1">
      <c r="A669" s="102"/>
      <c r="B669" s="102"/>
      <c r="C669" s="102"/>
      <c r="D669" s="102"/>
      <c r="E669" s="102"/>
      <c r="F669" s="102"/>
      <c r="G669" s="102"/>
    </row>
    <row r="670" ht="15.75" customHeight="1">
      <c r="A670" s="102"/>
      <c r="B670" s="102"/>
      <c r="C670" s="102"/>
      <c r="D670" s="102"/>
      <c r="E670" s="102"/>
      <c r="F670" s="102"/>
      <c r="G670" s="102"/>
    </row>
    <row r="671" ht="15.75" customHeight="1">
      <c r="A671" s="102"/>
      <c r="B671" s="102"/>
      <c r="C671" s="102"/>
      <c r="D671" s="102"/>
      <c r="E671" s="102"/>
      <c r="F671" s="102"/>
      <c r="G671" s="102"/>
    </row>
    <row r="672" ht="15.75" customHeight="1">
      <c r="A672" s="102"/>
      <c r="B672" s="102"/>
      <c r="C672" s="102"/>
      <c r="D672" s="102"/>
      <c r="E672" s="102"/>
      <c r="F672" s="102"/>
      <c r="G672" s="102"/>
    </row>
    <row r="673" ht="15.75" customHeight="1">
      <c r="A673" s="102"/>
      <c r="B673" s="102"/>
      <c r="C673" s="102"/>
      <c r="D673" s="102"/>
      <c r="E673" s="102"/>
      <c r="F673" s="102"/>
      <c r="G673" s="102"/>
    </row>
    <row r="674" ht="15.75" customHeight="1">
      <c r="A674" s="102"/>
      <c r="B674" s="102"/>
      <c r="C674" s="102"/>
      <c r="D674" s="102"/>
      <c r="E674" s="102"/>
      <c r="F674" s="102"/>
      <c r="G674" s="102"/>
    </row>
    <row r="675" ht="15.75" customHeight="1">
      <c r="A675" s="102"/>
      <c r="B675" s="102"/>
      <c r="C675" s="102"/>
      <c r="D675" s="102"/>
      <c r="E675" s="102"/>
      <c r="F675" s="102"/>
      <c r="G675" s="102"/>
    </row>
    <row r="676" ht="15.75" customHeight="1">
      <c r="A676" s="102"/>
      <c r="B676" s="102"/>
      <c r="C676" s="102"/>
      <c r="D676" s="102"/>
      <c r="E676" s="102"/>
      <c r="F676" s="102"/>
      <c r="G676" s="102"/>
    </row>
    <row r="677" ht="15.75" customHeight="1">
      <c r="A677" s="102"/>
      <c r="B677" s="102"/>
      <c r="C677" s="102"/>
      <c r="D677" s="102"/>
      <c r="E677" s="102"/>
      <c r="F677" s="102"/>
      <c r="G677" s="102"/>
    </row>
    <row r="678" ht="15.75" customHeight="1">
      <c r="A678" s="102"/>
      <c r="B678" s="102"/>
      <c r="C678" s="102"/>
      <c r="D678" s="102"/>
      <c r="E678" s="102"/>
      <c r="F678" s="102"/>
      <c r="G678" s="102"/>
    </row>
    <row r="679" ht="15.75" customHeight="1">
      <c r="A679" s="102"/>
      <c r="B679" s="102"/>
      <c r="C679" s="102"/>
      <c r="D679" s="102"/>
      <c r="E679" s="102"/>
      <c r="F679" s="102"/>
      <c r="G679" s="102"/>
    </row>
    <row r="680" ht="15.75" customHeight="1">
      <c r="A680" s="102"/>
      <c r="B680" s="102"/>
      <c r="C680" s="102"/>
      <c r="D680" s="102"/>
      <c r="E680" s="102"/>
      <c r="F680" s="102"/>
      <c r="G680" s="102"/>
    </row>
    <row r="681" ht="15.75" customHeight="1">
      <c r="A681" s="102"/>
      <c r="B681" s="102"/>
      <c r="C681" s="102"/>
      <c r="D681" s="102"/>
      <c r="E681" s="102"/>
      <c r="F681" s="102"/>
      <c r="G681" s="102"/>
    </row>
    <row r="682" ht="15.75" customHeight="1">
      <c r="A682" s="102"/>
      <c r="B682" s="102"/>
      <c r="C682" s="102"/>
      <c r="D682" s="102"/>
      <c r="E682" s="102"/>
      <c r="F682" s="102"/>
      <c r="G682" s="102"/>
    </row>
    <row r="683" ht="15.75" customHeight="1">
      <c r="A683" s="102"/>
      <c r="B683" s="102"/>
      <c r="C683" s="102"/>
      <c r="D683" s="102"/>
      <c r="E683" s="102"/>
      <c r="F683" s="102"/>
      <c r="G683" s="102"/>
    </row>
    <row r="684" ht="15.75" customHeight="1">
      <c r="A684" s="102"/>
      <c r="B684" s="102"/>
      <c r="C684" s="102"/>
      <c r="D684" s="102"/>
      <c r="E684" s="102"/>
      <c r="F684" s="102"/>
      <c r="G684" s="102"/>
    </row>
    <row r="685" ht="15.75" customHeight="1">
      <c r="A685" s="102"/>
      <c r="B685" s="102"/>
      <c r="C685" s="102"/>
      <c r="D685" s="102"/>
      <c r="E685" s="102"/>
      <c r="F685" s="102"/>
      <c r="G685" s="102"/>
    </row>
    <row r="686" ht="15.75" customHeight="1">
      <c r="A686" s="102"/>
      <c r="B686" s="102"/>
      <c r="C686" s="102"/>
      <c r="D686" s="102"/>
      <c r="E686" s="102"/>
      <c r="F686" s="102"/>
      <c r="G686" s="102"/>
    </row>
    <row r="687" ht="15.75" customHeight="1">
      <c r="A687" s="102"/>
      <c r="B687" s="102"/>
      <c r="C687" s="102"/>
      <c r="D687" s="102"/>
      <c r="E687" s="102"/>
      <c r="F687" s="102"/>
      <c r="G687" s="102"/>
    </row>
    <row r="688" ht="15.75" customHeight="1">
      <c r="A688" s="102"/>
      <c r="B688" s="102"/>
      <c r="C688" s="102"/>
      <c r="D688" s="102"/>
      <c r="E688" s="102"/>
      <c r="F688" s="102"/>
      <c r="G688" s="102"/>
    </row>
    <row r="689" ht="15.75" customHeight="1">
      <c r="A689" s="102"/>
      <c r="B689" s="102"/>
      <c r="C689" s="102"/>
      <c r="D689" s="102"/>
      <c r="E689" s="102"/>
      <c r="F689" s="102"/>
      <c r="G689" s="102"/>
    </row>
    <row r="690" ht="15.75" customHeight="1">
      <c r="A690" s="102"/>
      <c r="B690" s="102"/>
      <c r="C690" s="102"/>
      <c r="D690" s="102"/>
      <c r="E690" s="102"/>
      <c r="F690" s="102"/>
      <c r="G690" s="102"/>
    </row>
    <row r="691" ht="15.75" customHeight="1">
      <c r="A691" s="102"/>
      <c r="B691" s="102"/>
      <c r="C691" s="102"/>
      <c r="D691" s="102"/>
      <c r="E691" s="102"/>
      <c r="F691" s="102"/>
      <c r="G691" s="102"/>
    </row>
    <row r="692" ht="15.75" customHeight="1">
      <c r="A692" s="102"/>
      <c r="B692" s="102"/>
      <c r="C692" s="102"/>
      <c r="D692" s="102"/>
      <c r="E692" s="102"/>
      <c r="F692" s="102"/>
      <c r="G692" s="102"/>
    </row>
    <row r="693" ht="15.75" customHeight="1">
      <c r="A693" s="102"/>
      <c r="B693" s="102"/>
      <c r="C693" s="102"/>
      <c r="D693" s="102"/>
      <c r="E693" s="102"/>
      <c r="F693" s="102"/>
      <c r="G693" s="102"/>
    </row>
    <row r="694" ht="15.75" customHeight="1">
      <c r="A694" s="102"/>
      <c r="B694" s="102"/>
      <c r="C694" s="102"/>
      <c r="D694" s="102"/>
      <c r="E694" s="102"/>
      <c r="F694" s="102"/>
      <c r="G694" s="102"/>
    </row>
    <row r="695" ht="15.75" customHeight="1">
      <c r="A695" s="102"/>
      <c r="B695" s="102"/>
      <c r="C695" s="102"/>
      <c r="D695" s="102"/>
      <c r="E695" s="102"/>
      <c r="F695" s="102"/>
      <c r="G695" s="102"/>
    </row>
    <row r="696" ht="15.75" customHeight="1">
      <c r="A696" s="102"/>
      <c r="B696" s="102"/>
      <c r="C696" s="102"/>
      <c r="D696" s="102"/>
      <c r="E696" s="102"/>
      <c r="F696" s="102"/>
      <c r="G696" s="102"/>
    </row>
    <row r="697" ht="15.75" customHeight="1">
      <c r="A697" s="102"/>
      <c r="B697" s="102"/>
      <c r="C697" s="102"/>
      <c r="D697" s="102"/>
      <c r="E697" s="102"/>
      <c r="F697" s="102"/>
      <c r="G697" s="102"/>
    </row>
    <row r="698" ht="15.75" customHeight="1">
      <c r="A698" s="102"/>
      <c r="B698" s="102"/>
      <c r="C698" s="102"/>
      <c r="D698" s="102"/>
      <c r="E698" s="102"/>
      <c r="F698" s="102"/>
      <c r="G698" s="102"/>
    </row>
    <row r="699" ht="15.75" customHeight="1">
      <c r="A699" s="102"/>
      <c r="B699" s="102"/>
      <c r="C699" s="102"/>
      <c r="D699" s="102"/>
      <c r="E699" s="102"/>
      <c r="F699" s="102"/>
      <c r="G699" s="102"/>
    </row>
    <row r="700" ht="15.75" customHeight="1">
      <c r="A700" s="102"/>
      <c r="B700" s="102"/>
      <c r="C700" s="102"/>
      <c r="D700" s="102"/>
      <c r="E700" s="102"/>
      <c r="F700" s="102"/>
      <c r="G700" s="102"/>
    </row>
    <row r="701" ht="15.75" customHeight="1">
      <c r="A701" s="102"/>
      <c r="B701" s="102"/>
      <c r="C701" s="102"/>
      <c r="D701" s="102"/>
      <c r="E701" s="102"/>
      <c r="F701" s="102"/>
      <c r="G701" s="102"/>
    </row>
    <row r="702" ht="15.75" customHeight="1">
      <c r="A702" s="102"/>
      <c r="B702" s="102"/>
      <c r="C702" s="102"/>
      <c r="D702" s="102"/>
      <c r="E702" s="102"/>
      <c r="F702" s="102"/>
      <c r="G702" s="102"/>
    </row>
    <row r="703" ht="15.75" customHeight="1">
      <c r="A703" s="102"/>
      <c r="B703" s="102"/>
      <c r="C703" s="102"/>
      <c r="D703" s="102"/>
      <c r="E703" s="102"/>
      <c r="F703" s="102"/>
      <c r="G703" s="102"/>
    </row>
    <row r="704" ht="15.75" customHeight="1">
      <c r="A704" s="102"/>
      <c r="B704" s="102"/>
      <c r="C704" s="102"/>
      <c r="D704" s="102"/>
      <c r="E704" s="102"/>
      <c r="F704" s="102"/>
      <c r="G704" s="102"/>
    </row>
    <row r="705" ht="15.75" customHeight="1">
      <c r="A705" s="102"/>
      <c r="B705" s="102"/>
      <c r="C705" s="102"/>
      <c r="D705" s="102"/>
      <c r="E705" s="102"/>
      <c r="F705" s="102"/>
      <c r="G705" s="102"/>
    </row>
    <row r="706" ht="15.75" customHeight="1">
      <c r="A706" s="102"/>
      <c r="B706" s="102"/>
      <c r="C706" s="102"/>
      <c r="D706" s="102"/>
      <c r="E706" s="102"/>
      <c r="F706" s="102"/>
      <c r="G706" s="102"/>
    </row>
    <row r="707" ht="15.75" customHeight="1">
      <c r="A707" s="102"/>
      <c r="B707" s="102"/>
      <c r="C707" s="102"/>
      <c r="D707" s="102"/>
      <c r="E707" s="102"/>
      <c r="F707" s="102"/>
      <c r="G707" s="102"/>
    </row>
    <row r="708" ht="15.75" customHeight="1">
      <c r="A708" s="102"/>
      <c r="B708" s="102"/>
      <c r="C708" s="102"/>
      <c r="D708" s="102"/>
      <c r="E708" s="102"/>
      <c r="F708" s="102"/>
      <c r="G708" s="102"/>
    </row>
    <row r="709" ht="15.75" customHeight="1">
      <c r="A709" s="102"/>
      <c r="B709" s="102"/>
      <c r="C709" s="102"/>
      <c r="D709" s="102"/>
      <c r="E709" s="102"/>
      <c r="F709" s="102"/>
      <c r="G709" s="102"/>
    </row>
    <row r="710" ht="15.75" customHeight="1">
      <c r="A710" s="102"/>
      <c r="B710" s="102"/>
      <c r="C710" s="102"/>
      <c r="D710" s="102"/>
      <c r="E710" s="102"/>
      <c r="F710" s="102"/>
      <c r="G710" s="102"/>
    </row>
    <row r="711" ht="15.75" customHeight="1">
      <c r="A711" s="102"/>
      <c r="B711" s="102"/>
      <c r="C711" s="102"/>
      <c r="D711" s="102"/>
      <c r="E711" s="102"/>
      <c r="F711" s="102"/>
      <c r="G711" s="102"/>
    </row>
    <row r="712" ht="15.75" customHeight="1">
      <c r="A712" s="102"/>
      <c r="B712" s="102"/>
      <c r="C712" s="102"/>
      <c r="D712" s="102"/>
      <c r="E712" s="102"/>
      <c r="F712" s="102"/>
      <c r="G712" s="102"/>
    </row>
    <row r="713" ht="15.75" customHeight="1">
      <c r="A713" s="102"/>
      <c r="B713" s="102"/>
      <c r="C713" s="102"/>
      <c r="D713" s="102"/>
      <c r="E713" s="102"/>
      <c r="F713" s="102"/>
      <c r="G713" s="102"/>
    </row>
    <row r="714" ht="15.75" customHeight="1">
      <c r="A714" s="102"/>
      <c r="B714" s="102"/>
      <c r="C714" s="102"/>
      <c r="D714" s="102"/>
      <c r="E714" s="102"/>
      <c r="F714" s="102"/>
      <c r="G714" s="102"/>
    </row>
    <row r="715" ht="15.75" customHeight="1">
      <c r="A715" s="102"/>
      <c r="B715" s="102"/>
      <c r="C715" s="102"/>
      <c r="D715" s="102"/>
      <c r="E715" s="102"/>
      <c r="F715" s="102"/>
      <c r="G715" s="102"/>
    </row>
    <row r="716" ht="15.75" customHeight="1">
      <c r="A716" s="102"/>
      <c r="B716" s="102"/>
      <c r="C716" s="102"/>
      <c r="D716" s="102"/>
      <c r="E716" s="102"/>
      <c r="F716" s="102"/>
      <c r="G716" s="102"/>
    </row>
    <row r="717" ht="15.75" customHeight="1">
      <c r="A717" s="102"/>
      <c r="B717" s="102"/>
      <c r="C717" s="102"/>
      <c r="D717" s="102"/>
      <c r="E717" s="102"/>
      <c r="F717" s="102"/>
      <c r="G717" s="102"/>
    </row>
    <row r="718" ht="15.75" customHeight="1">
      <c r="A718" s="102"/>
      <c r="B718" s="102"/>
      <c r="C718" s="102"/>
      <c r="D718" s="102"/>
      <c r="E718" s="102"/>
      <c r="F718" s="102"/>
      <c r="G718" s="102"/>
    </row>
    <row r="719" ht="15.75" customHeight="1">
      <c r="A719" s="102"/>
      <c r="B719" s="102"/>
      <c r="C719" s="102"/>
      <c r="D719" s="102"/>
      <c r="E719" s="102"/>
      <c r="F719" s="102"/>
      <c r="G719" s="102"/>
    </row>
    <row r="720" ht="15.75" customHeight="1">
      <c r="A720" s="102"/>
      <c r="B720" s="102"/>
      <c r="C720" s="102"/>
      <c r="D720" s="102"/>
      <c r="E720" s="102"/>
      <c r="F720" s="102"/>
      <c r="G720" s="102"/>
    </row>
    <row r="721" ht="15.75" customHeight="1">
      <c r="A721" s="102"/>
      <c r="B721" s="102"/>
      <c r="C721" s="102"/>
      <c r="D721" s="102"/>
      <c r="E721" s="102"/>
      <c r="F721" s="102"/>
      <c r="G721" s="102"/>
    </row>
    <row r="722" ht="15.75" customHeight="1">
      <c r="A722" s="102"/>
      <c r="B722" s="102"/>
      <c r="C722" s="102"/>
      <c r="D722" s="102"/>
      <c r="E722" s="102"/>
      <c r="F722" s="102"/>
      <c r="G722" s="102"/>
    </row>
    <row r="723" ht="15.75" customHeight="1">
      <c r="A723" s="102"/>
      <c r="B723" s="102"/>
      <c r="C723" s="102"/>
      <c r="D723" s="102"/>
      <c r="E723" s="102"/>
      <c r="F723" s="102"/>
      <c r="G723" s="102"/>
    </row>
    <row r="724" ht="15.75" customHeight="1">
      <c r="A724" s="102"/>
      <c r="B724" s="102"/>
      <c r="C724" s="102"/>
      <c r="D724" s="102"/>
      <c r="E724" s="102"/>
      <c r="F724" s="102"/>
      <c r="G724" s="102"/>
    </row>
    <row r="725" ht="15.75" customHeight="1">
      <c r="A725" s="102"/>
      <c r="B725" s="102"/>
      <c r="C725" s="102"/>
      <c r="D725" s="102"/>
      <c r="E725" s="102"/>
      <c r="F725" s="102"/>
      <c r="G725" s="102"/>
    </row>
    <row r="726" ht="15.75" customHeight="1">
      <c r="A726" s="102"/>
      <c r="B726" s="102"/>
      <c r="C726" s="102"/>
      <c r="D726" s="102"/>
      <c r="E726" s="102"/>
      <c r="F726" s="102"/>
      <c r="G726" s="102"/>
    </row>
    <row r="727" ht="15.75" customHeight="1">
      <c r="A727" s="102"/>
      <c r="B727" s="102"/>
      <c r="C727" s="102"/>
      <c r="D727" s="102"/>
      <c r="E727" s="102"/>
      <c r="F727" s="102"/>
      <c r="G727" s="102"/>
    </row>
    <row r="728" ht="15.75" customHeight="1">
      <c r="A728" s="102"/>
      <c r="B728" s="102"/>
      <c r="C728" s="102"/>
      <c r="D728" s="102"/>
      <c r="E728" s="102"/>
      <c r="F728" s="102"/>
      <c r="G728" s="102"/>
    </row>
    <row r="729" ht="15.75" customHeight="1">
      <c r="A729" s="102"/>
      <c r="B729" s="102"/>
      <c r="C729" s="102"/>
      <c r="D729" s="102"/>
      <c r="E729" s="102"/>
      <c r="F729" s="102"/>
      <c r="G729" s="102"/>
    </row>
    <row r="730" ht="15.75" customHeight="1">
      <c r="A730" s="102"/>
      <c r="B730" s="102"/>
      <c r="C730" s="102"/>
      <c r="D730" s="102"/>
      <c r="E730" s="102"/>
      <c r="F730" s="102"/>
      <c r="G730" s="102"/>
    </row>
    <row r="731" ht="15.75" customHeight="1">
      <c r="A731" s="102"/>
      <c r="B731" s="102"/>
      <c r="C731" s="102"/>
      <c r="D731" s="102"/>
      <c r="E731" s="102"/>
      <c r="F731" s="102"/>
      <c r="G731" s="102"/>
    </row>
    <row r="732" ht="15.75" customHeight="1">
      <c r="A732" s="102"/>
      <c r="B732" s="102"/>
      <c r="C732" s="102"/>
      <c r="D732" s="102"/>
      <c r="E732" s="102"/>
      <c r="F732" s="102"/>
      <c r="G732" s="102"/>
    </row>
    <row r="733" ht="15.75" customHeight="1">
      <c r="A733" s="102"/>
      <c r="B733" s="102"/>
      <c r="C733" s="102"/>
      <c r="D733" s="102"/>
      <c r="E733" s="102"/>
      <c r="F733" s="102"/>
      <c r="G733" s="102"/>
    </row>
    <row r="734" ht="15.75" customHeight="1">
      <c r="A734" s="102"/>
      <c r="B734" s="102"/>
      <c r="C734" s="102"/>
      <c r="D734" s="102"/>
      <c r="E734" s="102"/>
      <c r="F734" s="102"/>
      <c r="G734" s="102"/>
    </row>
    <row r="735" ht="15.75" customHeight="1">
      <c r="A735" s="102"/>
      <c r="B735" s="102"/>
      <c r="C735" s="102"/>
      <c r="D735" s="102"/>
      <c r="E735" s="102"/>
      <c r="F735" s="102"/>
      <c r="G735" s="102"/>
    </row>
    <row r="736" ht="15.75" customHeight="1">
      <c r="A736" s="102"/>
      <c r="B736" s="102"/>
      <c r="C736" s="102"/>
      <c r="D736" s="102"/>
      <c r="E736" s="102"/>
      <c r="F736" s="102"/>
      <c r="G736" s="102"/>
    </row>
    <row r="737" ht="15.75" customHeight="1">
      <c r="A737" s="102"/>
      <c r="B737" s="102"/>
      <c r="C737" s="102"/>
      <c r="D737" s="102"/>
      <c r="E737" s="102"/>
      <c r="F737" s="102"/>
      <c r="G737" s="102"/>
    </row>
    <row r="738" ht="15.75" customHeight="1">
      <c r="A738" s="102"/>
      <c r="B738" s="102"/>
      <c r="C738" s="102"/>
      <c r="D738" s="102"/>
      <c r="E738" s="102"/>
      <c r="F738" s="102"/>
      <c r="G738" s="102"/>
    </row>
    <row r="739" ht="15.75" customHeight="1">
      <c r="A739" s="102"/>
      <c r="B739" s="102"/>
      <c r="C739" s="102"/>
      <c r="D739" s="102"/>
      <c r="E739" s="102"/>
      <c r="F739" s="102"/>
      <c r="G739" s="102"/>
    </row>
    <row r="740" ht="15.75" customHeight="1">
      <c r="A740" s="102"/>
      <c r="B740" s="102"/>
      <c r="C740" s="102"/>
      <c r="D740" s="102"/>
      <c r="E740" s="102"/>
      <c r="F740" s="102"/>
      <c r="G740" s="102"/>
    </row>
    <row r="741" ht="15.75" customHeight="1">
      <c r="A741" s="102"/>
      <c r="B741" s="102"/>
      <c r="C741" s="102"/>
      <c r="D741" s="102"/>
      <c r="E741" s="102"/>
      <c r="F741" s="102"/>
      <c r="G741" s="102"/>
    </row>
    <row r="742" ht="15.75" customHeight="1">
      <c r="A742" s="102"/>
      <c r="B742" s="102"/>
      <c r="C742" s="102"/>
      <c r="D742" s="102"/>
      <c r="E742" s="102"/>
      <c r="F742" s="102"/>
      <c r="G742" s="102"/>
    </row>
    <row r="743" ht="15.75" customHeight="1">
      <c r="A743" s="102"/>
      <c r="B743" s="102"/>
      <c r="C743" s="102"/>
      <c r="D743" s="102"/>
      <c r="E743" s="102"/>
      <c r="F743" s="102"/>
      <c r="G743" s="102"/>
    </row>
    <row r="744" ht="15.75" customHeight="1">
      <c r="A744" s="102"/>
      <c r="B744" s="102"/>
      <c r="C744" s="102"/>
      <c r="D744" s="102"/>
      <c r="E744" s="102"/>
      <c r="F744" s="102"/>
      <c r="G744" s="102"/>
    </row>
    <row r="745" ht="15.75" customHeight="1">
      <c r="A745" s="102"/>
      <c r="B745" s="102"/>
      <c r="C745" s="102"/>
      <c r="D745" s="102"/>
      <c r="E745" s="102"/>
      <c r="F745" s="102"/>
      <c r="G745" s="102"/>
    </row>
    <row r="746" ht="15.75" customHeight="1">
      <c r="A746" s="102"/>
      <c r="B746" s="102"/>
      <c r="C746" s="102"/>
      <c r="D746" s="102"/>
      <c r="E746" s="102"/>
      <c r="F746" s="102"/>
      <c r="G746" s="102"/>
    </row>
    <row r="747" ht="15.75" customHeight="1">
      <c r="A747" s="102"/>
      <c r="B747" s="102"/>
      <c r="C747" s="102"/>
      <c r="D747" s="102"/>
      <c r="E747" s="102"/>
      <c r="F747" s="102"/>
      <c r="G747" s="102"/>
    </row>
    <row r="748" ht="15.75" customHeight="1">
      <c r="A748" s="102"/>
      <c r="B748" s="102"/>
      <c r="C748" s="102"/>
      <c r="D748" s="102"/>
      <c r="E748" s="102"/>
      <c r="F748" s="102"/>
      <c r="G748" s="102"/>
    </row>
    <row r="749" ht="15.75" customHeight="1">
      <c r="A749" s="102"/>
      <c r="B749" s="102"/>
      <c r="C749" s="102"/>
      <c r="D749" s="102"/>
      <c r="E749" s="102"/>
      <c r="F749" s="102"/>
      <c r="G749" s="102"/>
    </row>
    <row r="750" ht="15.75" customHeight="1">
      <c r="A750" s="102"/>
      <c r="B750" s="102"/>
      <c r="C750" s="102"/>
      <c r="D750" s="102"/>
      <c r="E750" s="102"/>
      <c r="F750" s="102"/>
      <c r="G750" s="102"/>
    </row>
    <row r="751" ht="15.75" customHeight="1">
      <c r="A751" s="102"/>
      <c r="B751" s="102"/>
      <c r="C751" s="102"/>
      <c r="D751" s="102"/>
      <c r="E751" s="102"/>
      <c r="F751" s="102"/>
      <c r="G751" s="102"/>
    </row>
    <row r="752" ht="15.75" customHeight="1">
      <c r="A752" s="102"/>
      <c r="B752" s="102"/>
      <c r="C752" s="102"/>
      <c r="D752" s="102"/>
      <c r="E752" s="102"/>
      <c r="F752" s="102"/>
      <c r="G752" s="102"/>
    </row>
    <row r="753" ht="15.75" customHeight="1">
      <c r="A753" s="102"/>
      <c r="B753" s="102"/>
      <c r="C753" s="102"/>
      <c r="D753" s="102"/>
      <c r="E753" s="102"/>
      <c r="F753" s="102"/>
      <c r="G753" s="102"/>
    </row>
    <row r="754" ht="15.75" customHeight="1">
      <c r="A754" s="102"/>
      <c r="B754" s="102"/>
      <c r="C754" s="102"/>
      <c r="D754" s="102"/>
      <c r="E754" s="102"/>
      <c r="F754" s="102"/>
      <c r="G754" s="102"/>
    </row>
    <row r="755" ht="15.75" customHeight="1">
      <c r="A755" s="102"/>
      <c r="B755" s="102"/>
      <c r="C755" s="102"/>
      <c r="D755" s="102"/>
      <c r="E755" s="102"/>
      <c r="F755" s="102"/>
      <c r="G755" s="102"/>
    </row>
    <row r="756" ht="15.75" customHeight="1">
      <c r="A756" s="102"/>
      <c r="B756" s="102"/>
      <c r="C756" s="102"/>
      <c r="D756" s="102"/>
      <c r="E756" s="102"/>
      <c r="F756" s="102"/>
      <c r="G756" s="102"/>
    </row>
    <row r="757" ht="15.75" customHeight="1">
      <c r="A757" s="102"/>
      <c r="B757" s="102"/>
      <c r="C757" s="102"/>
      <c r="D757" s="102"/>
      <c r="E757" s="102"/>
      <c r="F757" s="102"/>
      <c r="G757" s="102"/>
    </row>
    <row r="758" ht="15.75" customHeight="1">
      <c r="A758" s="102"/>
      <c r="B758" s="102"/>
      <c r="C758" s="102"/>
      <c r="D758" s="102"/>
      <c r="E758" s="102"/>
      <c r="F758" s="102"/>
      <c r="G758" s="102"/>
    </row>
    <row r="759" ht="15.75" customHeight="1">
      <c r="A759" s="102"/>
      <c r="B759" s="102"/>
      <c r="C759" s="102"/>
      <c r="D759" s="102"/>
      <c r="E759" s="102"/>
      <c r="F759" s="102"/>
      <c r="G759" s="102"/>
    </row>
    <row r="760" ht="15.75" customHeight="1">
      <c r="A760" s="102"/>
      <c r="B760" s="102"/>
      <c r="C760" s="102"/>
      <c r="D760" s="102"/>
      <c r="E760" s="102"/>
      <c r="F760" s="102"/>
      <c r="G760" s="102"/>
    </row>
    <row r="761" ht="15.75" customHeight="1">
      <c r="A761" s="102"/>
      <c r="B761" s="102"/>
      <c r="C761" s="102"/>
      <c r="D761" s="102"/>
      <c r="E761" s="102"/>
      <c r="F761" s="102"/>
      <c r="G761" s="102"/>
    </row>
    <row r="762" ht="15.75" customHeight="1">
      <c r="A762" s="102"/>
      <c r="B762" s="102"/>
      <c r="C762" s="102"/>
      <c r="D762" s="102"/>
      <c r="E762" s="102"/>
      <c r="F762" s="102"/>
      <c r="G762" s="102"/>
    </row>
    <row r="763" ht="15.75" customHeight="1">
      <c r="A763" s="102"/>
      <c r="B763" s="102"/>
      <c r="C763" s="102"/>
      <c r="D763" s="102"/>
      <c r="E763" s="102"/>
      <c r="F763" s="102"/>
      <c r="G763" s="102"/>
    </row>
    <row r="764" ht="15.75" customHeight="1">
      <c r="A764" s="102"/>
      <c r="B764" s="102"/>
      <c r="C764" s="102"/>
      <c r="D764" s="102"/>
      <c r="E764" s="102"/>
      <c r="F764" s="102"/>
      <c r="G764" s="102"/>
    </row>
    <row r="765" ht="15.75" customHeight="1">
      <c r="A765" s="102"/>
      <c r="B765" s="102"/>
      <c r="C765" s="102"/>
      <c r="D765" s="102"/>
      <c r="E765" s="102"/>
      <c r="F765" s="102"/>
      <c r="G765" s="102"/>
    </row>
    <row r="766" ht="15.75" customHeight="1">
      <c r="A766" s="102"/>
      <c r="B766" s="102"/>
      <c r="C766" s="102"/>
      <c r="D766" s="102"/>
      <c r="E766" s="102"/>
      <c r="F766" s="102"/>
      <c r="G766" s="102"/>
    </row>
    <row r="767" ht="15.75" customHeight="1">
      <c r="A767" s="102"/>
      <c r="B767" s="102"/>
      <c r="C767" s="102"/>
      <c r="D767" s="102"/>
      <c r="E767" s="102"/>
      <c r="F767" s="102"/>
      <c r="G767" s="102"/>
    </row>
    <row r="768" ht="15.75" customHeight="1">
      <c r="A768" s="102"/>
      <c r="B768" s="102"/>
      <c r="C768" s="102"/>
      <c r="D768" s="102"/>
      <c r="E768" s="102"/>
      <c r="F768" s="102"/>
      <c r="G768" s="102"/>
    </row>
    <row r="769" ht="15.75" customHeight="1">
      <c r="A769" s="102"/>
      <c r="B769" s="102"/>
      <c r="C769" s="102"/>
      <c r="D769" s="102"/>
      <c r="E769" s="102"/>
      <c r="F769" s="102"/>
      <c r="G769" s="102"/>
    </row>
    <row r="770" ht="15.75" customHeight="1">
      <c r="A770" s="102"/>
      <c r="B770" s="102"/>
      <c r="C770" s="102"/>
      <c r="D770" s="102"/>
      <c r="E770" s="102"/>
      <c r="F770" s="102"/>
      <c r="G770" s="102"/>
    </row>
    <row r="771" ht="15.75" customHeight="1">
      <c r="A771" s="102"/>
      <c r="B771" s="102"/>
      <c r="C771" s="102"/>
      <c r="D771" s="102"/>
      <c r="E771" s="102"/>
      <c r="F771" s="102"/>
      <c r="G771" s="102"/>
    </row>
    <row r="772" ht="15.75" customHeight="1">
      <c r="A772" s="102"/>
      <c r="B772" s="102"/>
      <c r="C772" s="102"/>
      <c r="D772" s="102"/>
      <c r="E772" s="102"/>
      <c r="F772" s="102"/>
      <c r="G772" s="102"/>
    </row>
    <row r="773" ht="15.75" customHeight="1">
      <c r="A773" s="102"/>
      <c r="B773" s="102"/>
      <c r="C773" s="102"/>
      <c r="D773" s="102"/>
      <c r="E773" s="102"/>
      <c r="F773" s="102"/>
      <c r="G773" s="102"/>
    </row>
    <row r="774" ht="15.75" customHeight="1">
      <c r="A774" s="102"/>
      <c r="B774" s="102"/>
      <c r="C774" s="102"/>
      <c r="D774" s="102"/>
      <c r="E774" s="102"/>
      <c r="F774" s="102"/>
      <c r="G774" s="102"/>
    </row>
    <row r="775" ht="15.75" customHeight="1">
      <c r="A775" s="102"/>
      <c r="B775" s="102"/>
      <c r="C775" s="102"/>
      <c r="D775" s="102"/>
      <c r="E775" s="102"/>
      <c r="F775" s="102"/>
      <c r="G775" s="102"/>
    </row>
    <row r="776" ht="15.75" customHeight="1">
      <c r="A776" s="102"/>
      <c r="B776" s="102"/>
      <c r="C776" s="102"/>
      <c r="D776" s="102"/>
      <c r="E776" s="102"/>
      <c r="F776" s="102"/>
      <c r="G776" s="102"/>
    </row>
    <row r="777" ht="15.75" customHeight="1">
      <c r="A777" s="102"/>
      <c r="B777" s="102"/>
      <c r="C777" s="102"/>
      <c r="D777" s="102"/>
      <c r="E777" s="102"/>
      <c r="F777" s="102"/>
      <c r="G777" s="102"/>
    </row>
    <row r="778" ht="15.75" customHeight="1">
      <c r="A778" s="102"/>
      <c r="B778" s="102"/>
      <c r="C778" s="102"/>
      <c r="D778" s="102"/>
      <c r="E778" s="102"/>
      <c r="F778" s="102"/>
      <c r="G778" s="102"/>
    </row>
    <row r="779" ht="15.75" customHeight="1">
      <c r="A779" s="102"/>
      <c r="B779" s="102"/>
      <c r="C779" s="102"/>
      <c r="D779" s="102"/>
      <c r="E779" s="102"/>
      <c r="F779" s="102"/>
      <c r="G779" s="102"/>
    </row>
    <row r="780" ht="15.75" customHeight="1">
      <c r="A780" s="102"/>
      <c r="B780" s="102"/>
      <c r="C780" s="102"/>
      <c r="D780" s="102"/>
      <c r="E780" s="102"/>
      <c r="F780" s="102"/>
      <c r="G780" s="102"/>
    </row>
    <row r="781" ht="15.75" customHeight="1">
      <c r="A781" s="102"/>
      <c r="B781" s="102"/>
      <c r="C781" s="102"/>
      <c r="D781" s="102"/>
      <c r="E781" s="102"/>
      <c r="F781" s="102"/>
      <c r="G781" s="102"/>
    </row>
    <row r="782" ht="15.75" customHeight="1">
      <c r="A782" s="102"/>
      <c r="B782" s="102"/>
      <c r="C782" s="102"/>
      <c r="D782" s="102"/>
      <c r="E782" s="102"/>
      <c r="F782" s="102"/>
      <c r="G782" s="102"/>
    </row>
    <row r="783" ht="15.75" customHeight="1">
      <c r="A783" s="102"/>
      <c r="B783" s="102"/>
      <c r="C783" s="102"/>
      <c r="D783" s="102"/>
      <c r="E783" s="102"/>
      <c r="F783" s="102"/>
      <c r="G783" s="102"/>
    </row>
    <row r="784" ht="15.75" customHeight="1">
      <c r="A784" s="102"/>
      <c r="B784" s="102"/>
      <c r="C784" s="102"/>
      <c r="D784" s="102"/>
      <c r="E784" s="102"/>
      <c r="F784" s="102"/>
      <c r="G784" s="102"/>
    </row>
    <row r="785" ht="15.75" customHeight="1">
      <c r="A785" s="102"/>
      <c r="B785" s="102"/>
      <c r="C785" s="102"/>
      <c r="D785" s="102"/>
      <c r="E785" s="102"/>
      <c r="F785" s="102"/>
      <c r="G785" s="102"/>
    </row>
    <row r="786" ht="15.75" customHeight="1">
      <c r="A786" s="102"/>
      <c r="B786" s="102"/>
      <c r="C786" s="102"/>
      <c r="D786" s="102"/>
      <c r="E786" s="102"/>
      <c r="F786" s="102"/>
      <c r="G786" s="102"/>
    </row>
    <row r="787" ht="15.75" customHeight="1">
      <c r="A787" s="102"/>
      <c r="B787" s="102"/>
      <c r="C787" s="102"/>
      <c r="D787" s="102"/>
      <c r="E787" s="102"/>
      <c r="F787" s="102"/>
      <c r="G787" s="102"/>
    </row>
    <row r="788" ht="15.75" customHeight="1">
      <c r="A788" s="102"/>
      <c r="B788" s="102"/>
      <c r="C788" s="102"/>
      <c r="D788" s="102"/>
      <c r="E788" s="102"/>
      <c r="F788" s="102"/>
      <c r="G788" s="102"/>
    </row>
    <row r="789" ht="15.75" customHeight="1">
      <c r="A789" s="102"/>
      <c r="B789" s="102"/>
      <c r="C789" s="102"/>
      <c r="D789" s="102"/>
      <c r="E789" s="102"/>
      <c r="F789" s="102"/>
      <c r="G789" s="102"/>
    </row>
    <row r="790" ht="15.75" customHeight="1">
      <c r="A790" s="102"/>
      <c r="B790" s="102"/>
      <c r="C790" s="102"/>
      <c r="D790" s="102"/>
      <c r="E790" s="102"/>
      <c r="F790" s="102"/>
      <c r="G790" s="102"/>
    </row>
    <row r="791" ht="15.75" customHeight="1">
      <c r="A791" s="102"/>
      <c r="B791" s="102"/>
      <c r="C791" s="102"/>
      <c r="D791" s="102"/>
      <c r="E791" s="102"/>
      <c r="F791" s="102"/>
      <c r="G791" s="102"/>
    </row>
    <row r="792" ht="15.75" customHeight="1">
      <c r="A792" s="102"/>
      <c r="B792" s="102"/>
      <c r="C792" s="102"/>
      <c r="D792" s="102"/>
      <c r="E792" s="102"/>
      <c r="F792" s="102"/>
      <c r="G792" s="102"/>
    </row>
    <row r="793" ht="15.75" customHeight="1">
      <c r="A793" s="102"/>
      <c r="B793" s="102"/>
      <c r="C793" s="102"/>
      <c r="D793" s="102"/>
      <c r="E793" s="102"/>
      <c r="F793" s="102"/>
      <c r="G793" s="102"/>
    </row>
    <row r="794" ht="15.75" customHeight="1">
      <c r="A794" s="102"/>
      <c r="B794" s="102"/>
      <c r="C794" s="102"/>
      <c r="D794" s="102"/>
      <c r="E794" s="102"/>
      <c r="F794" s="102"/>
      <c r="G794" s="102"/>
    </row>
    <row r="795" ht="15.75" customHeight="1">
      <c r="A795" s="102"/>
      <c r="B795" s="102"/>
      <c r="C795" s="102"/>
      <c r="D795" s="102"/>
      <c r="E795" s="102"/>
      <c r="F795" s="102"/>
      <c r="G795" s="102"/>
    </row>
    <row r="796" ht="15.75" customHeight="1">
      <c r="A796" s="102"/>
      <c r="B796" s="102"/>
      <c r="C796" s="102"/>
      <c r="D796" s="102"/>
      <c r="E796" s="102"/>
      <c r="F796" s="102"/>
      <c r="G796" s="102"/>
    </row>
    <row r="797" ht="15.75" customHeight="1">
      <c r="A797" s="102"/>
      <c r="B797" s="102"/>
      <c r="C797" s="102"/>
      <c r="D797" s="102"/>
      <c r="E797" s="102"/>
      <c r="F797" s="102"/>
      <c r="G797" s="102"/>
    </row>
    <row r="798" ht="15.75" customHeight="1">
      <c r="A798" s="102"/>
      <c r="B798" s="102"/>
      <c r="C798" s="102"/>
      <c r="D798" s="102"/>
      <c r="E798" s="102"/>
      <c r="F798" s="102"/>
      <c r="G798" s="102"/>
    </row>
    <row r="799" ht="15.75" customHeight="1">
      <c r="A799" s="102"/>
      <c r="B799" s="102"/>
      <c r="C799" s="102"/>
      <c r="D799" s="102"/>
      <c r="E799" s="102"/>
      <c r="F799" s="102"/>
      <c r="G799" s="102"/>
    </row>
    <row r="800" ht="15.75" customHeight="1">
      <c r="A800" s="102"/>
      <c r="B800" s="102"/>
      <c r="C800" s="102"/>
      <c r="D800" s="102"/>
      <c r="E800" s="102"/>
      <c r="F800" s="102"/>
      <c r="G800" s="102"/>
    </row>
    <row r="801" ht="15.75" customHeight="1">
      <c r="A801" s="102"/>
      <c r="B801" s="102"/>
      <c r="C801" s="102"/>
      <c r="D801" s="102"/>
      <c r="E801" s="102"/>
      <c r="F801" s="102"/>
      <c r="G801" s="102"/>
    </row>
    <row r="802" ht="15.75" customHeight="1">
      <c r="A802" s="102"/>
      <c r="B802" s="102"/>
      <c r="C802" s="102"/>
      <c r="D802" s="102"/>
      <c r="E802" s="102"/>
      <c r="F802" s="102"/>
      <c r="G802" s="102"/>
    </row>
    <row r="803" ht="15.75" customHeight="1">
      <c r="A803" s="102"/>
      <c r="B803" s="102"/>
      <c r="C803" s="102"/>
      <c r="D803" s="102"/>
      <c r="E803" s="102"/>
      <c r="F803" s="102"/>
      <c r="G803" s="102"/>
    </row>
    <row r="804" ht="15.75" customHeight="1">
      <c r="A804" s="102"/>
      <c r="B804" s="102"/>
      <c r="C804" s="102"/>
      <c r="D804" s="102"/>
      <c r="E804" s="102"/>
      <c r="F804" s="102"/>
      <c r="G804" s="102"/>
    </row>
    <row r="805" ht="15.75" customHeight="1">
      <c r="A805" s="102"/>
      <c r="B805" s="102"/>
      <c r="C805" s="102"/>
      <c r="D805" s="102"/>
      <c r="E805" s="102"/>
      <c r="F805" s="102"/>
      <c r="G805" s="102"/>
    </row>
    <row r="806" ht="15.75" customHeight="1">
      <c r="A806" s="102"/>
      <c r="B806" s="102"/>
      <c r="C806" s="102"/>
      <c r="D806" s="102"/>
      <c r="E806" s="102"/>
      <c r="F806" s="102"/>
      <c r="G806" s="102"/>
    </row>
    <row r="807" ht="15.75" customHeight="1">
      <c r="A807" s="102"/>
      <c r="B807" s="102"/>
      <c r="C807" s="102"/>
      <c r="D807" s="102"/>
      <c r="E807" s="102"/>
      <c r="F807" s="102"/>
      <c r="G807" s="102"/>
    </row>
    <row r="808" ht="15.75" customHeight="1">
      <c r="A808" s="102"/>
      <c r="B808" s="102"/>
      <c r="C808" s="102"/>
      <c r="D808" s="102"/>
      <c r="E808" s="102"/>
      <c r="F808" s="102"/>
      <c r="G808" s="102"/>
    </row>
    <row r="809" ht="15.75" customHeight="1">
      <c r="A809" s="102"/>
      <c r="B809" s="102"/>
      <c r="C809" s="102"/>
      <c r="D809" s="102"/>
      <c r="E809" s="102"/>
      <c r="F809" s="102"/>
      <c r="G809" s="102"/>
    </row>
    <row r="810" ht="15.75" customHeight="1">
      <c r="A810" s="102"/>
      <c r="B810" s="102"/>
      <c r="C810" s="102"/>
      <c r="D810" s="102"/>
      <c r="E810" s="102"/>
      <c r="F810" s="102"/>
      <c r="G810" s="102"/>
    </row>
    <row r="811" ht="15.75" customHeight="1">
      <c r="A811" s="102"/>
      <c r="B811" s="102"/>
      <c r="C811" s="102"/>
      <c r="D811" s="102"/>
      <c r="E811" s="102"/>
      <c r="F811" s="102"/>
      <c r="G811" s="102"/>
    </row>
    <row r="812" ht="15.75" customHeight="1">
      <c r="A812" s="102"/>
      <c r="B812" s="102"/>
      <c r="C812" s="102"/>
      <c r="D812" s="102"/>
      <c r="E812" s="102"/>
      <c r="F812" s="102"/>
      <c r="G812" s="102"/>
    </row>
    <row r="813" ht="15.75" customHeight="1">
      <c r="A813" s="102"/>
      <c r="B813" s="102"/>
      <c r="C813" s="102"/>
      <c r="D813" s="102"/>
      <c r="E813" s="102"/>
      <c r="F813" s="102"/>
      <c r="G813" s="102"/>
    </row>
    <row r="814" ht="15.75" customHeight="1">
      <c r="A814" s="102"/>
      <c r="B814" s="102"/>
      <c r="C814" s="102"/>
      <c r="D814" s="102"/>
      <c r="E814" s="102"/>
      <c r="F814" s="102"/>
      <c r="G814" s="102"/>
    </row>
    <row r="815" ht="15.75" customHeight="1">
      <c r="A815" s="102"/>
      <c r="B815" s="102"/>
      <c r="C815" s="102"/>
      <c r="D815" s="102"/>
      <c r="E815" s="102"/>
      <c r="F815" s="102"/>
      <c r="G815" s="102"/>
    </row>
    <row r="816" ht="15.75" customHeight="1">
      <c r="A816" s="102"/>
      <c r="B816" s="102"/>
      <c r="C816" s="102"/>
      <c r="D816" s="102"/>
      <c r="E816" s="102"/>
      <c r="F816" s="102"/>
      <c r="G816" s="102"/>
    </row>
    <row r="817" ht="15.75" customHeight="1">
      <c r="A817" s="102"/>
      <c r="B817" s="102"/>
      <c r="C817" s="102"/>
      <c r="D817" s="102"/>
      <c r="E817" s="102"/>
      <c r="F817" s="102"/>
      <c r="G817" s="102"/>
    </row>
    <row r="818" ht="15.75" customHeight="1">
      <c r="A818" s="102"/>
      <c r="B818" s="102"/>
      <c r="C818" s="102"/>
      <c r="D818" s="102"/>
      <c r="E818" s="102"/>
      <c r="F818" s="102"/>
      <c r="G818" s="102"/>
    </row>
    <row r="819" ht="15.75" customHeight="1">
      <c r="A819" s="102"/>
      <c r="B819" s="102"/>
      <c r="C819" s="102"/>
      <c r="D819" s="102"/>
      <c r="E819" s="102"/>
      <c r="F819" s="102"/>
      <c r="G819" s="102"/>
    </row>
    <row r="820" ht="15.75" customHeight="1">
      <c r="A820" s="102"/>
      <c r="B820" s="102"/>
      <c r="C820" s="102"/>
      <c r="D820" s="102"/>
      <c r="E820" s="102"/>
      <c r="F820" s="102"/>
      <c r="G820" s="102"/>
    </row>
    <row r="821" ht="15.75" customHeight="1">
      <c r="A821" s="102"/>
      <c r="B821" s="102"/>
      <c r="C821" s="102"/>
      <c r="D821" s="102"/>
      <c r="E821" s="102"/>
      <c r="F821" s="102"/>
      <c r="G821" s="102"/>
    </row>
    <row r="822" ht="15.75" customHeight="1">
      <c r="A822" s="102"/>
      <c r="B822" s="102"/>
      <c r="C822" s="102"/>
      <c r="D822" s="102"/>
      <c r="E822" s="102"/>
      <c r="F822" s="102"/>
      <c r="G822" s="102"/>
    </row>
    <row r="823" ht="15.75" customHeight="1">
      <c r="A823" s="102"/>
      <c r="B823" s="102"/>
      <c r="C823" s="102"/>
      <c r="D823" s="102"/>
      <c r="E823" s="102"/>
      <c r="F823" s="102"/>
      <c r="G823" s="102"/>
    </row>
    <row r="824" ht="15.75" customHeight="1">
      <c r="A824" s="102"/>
      <c r="B824" s="102"/>
      <c r="C824" s="102"/>
      <c r="D824" s="102"/>
      <c r="E824" s="102"/>
      <c r="F824" s="102"/>
      <c r="G824" s="102"/>
    </row>
    <row r="825" ht="15.75" customHeight="1">
      <c r="A825" s="102"/>
      <c r="B825" s="102"/>
      <c r="C825" s="102"/>
      <c r="D825" s="102"/>
      <c r="E825" s="102"/>
      <c r="F825" s="102"/>
      <c r="G825" s="102"/>
    </row>
    <row r="826" ht="15.75" customHeight="1">
      <c r="A826" s="102"/>
      <c r="B826" s="102"/>
      <c r="C826" s="102"/>
      <c r="D826" s="102"/>
      <c r="E826" s="102"/>
      <c r="F826" s="102"/>
      <c r="G826" s="102"/>
    </row>
    <row r="827" ht="15.75" customHeight="1">
      <c r="A827" s="102"/>
      <c r="B827" s="102"/>
      <c r="C827" s="102"/>
      <c r="D827" s="102"/>
      <c r="E827" s="102"/>
      <c r="F827" s="102"/>
      <c r="G827" s="102"/>
    </row>
    <row r="828" ht="15.75" customHeight="1">
      <c r="A828" s="102"/>
      <c r="B828" s="102"/>
      <c r="C828" s="102"/>
      <c r="D828" s="102"/>
      <c r="E828" s="102"/>
      <c r="F828" s="102"/>
      <c r="G828" s="102"/>
    </row>
    <row r="829" ht="15.75" customHeight="1">
      <c r="A829" s="102"/>
      <c r="B829" s="102"/>
      <c r="C829" s="102"/>
      <c r="D829" s="102"/>
      <c r="E829" s="102"/>
      <c r="F829" s="102"/>
      <c r="G829" s="102"/>
    </row>
    <row r="830" ht="15.75" customHeight="1">
      <c r="A830" s="102"/>
      <c r="B830" s="102"/>
      <c r="C830" s="102"/>
      <c r="D830" s="102"/>
      <c r="E830" s="102"/>
      <c r="F830" s="102"/>
      <c r="G830" s="102"/>
    </row>
    <row r="831" ht="15.75" customHeight="1">
      <c r="A831" s="102"/>
      <c r="B831" s="102"/>
      <c r="C831" s="102"/>
      <c r="D831" s="102"/>
      <c r="E831" s="102"/>
      <c r="F831" s="102"/>
      <c r="G831" s="102"/>
    </row>
    <row r="832" ht="15.75" customHeight="1">
      <c r="A832" s="102"/>
      <c r="B832" s="102"/>
      <c r="C832" s="102"/>
      <c r="D832" s="102"/>
      <c r="E832" s="102"/>
      <c r="F832" s="102"/>
      <c r="G832" s="102"/>
    </row>
    <row r="833" ht="15.75" customHeight="1">
      <c r="A833" s="102"/>
      <c r="B833" s="102"/>
      <c r="C833" s="102"/>
      <c r="D833" s="102"/>
      <c r="E833" s="102"/>
      <c r="F833" s="102"/>
      <c r="G833" s="102"/>
    </row>
    <row r="834" ht="15.75" customHeight="1">
      <c r="A834" s="102"/>
      <c r="B834" s="102"/>
      <c r="C834" s="102"/>
      <c r="D834" s="102"/>
      <c r="E834" s="102"/>
      <c r="F834" s="102"/>
      <c r="G834" s="102"/>
    </row>
    <row r="835" ht="15.75" customHeight="1">
      <c r="A835" s="102"/>
      <c r="B835" s="102"/>
      <c r="C835" s="102"/>
      <c r="D835" s="102"/>
      <c r="E835" s="102"/>
      <c r="F835" s="102"/>
      <c r="G835" s="102"/>
    </row>
    <row r="836" ht="15.75" customHeight="1">
      <c r="A836" s="102"/>
      <c r="B836" s="102"/>
      <c r="C836" s="102"/>
      <c r="D836" s="102"/>
      <c r="E836" s="102"/>
      <c r="F836" s="102"/>
      <c r="G836" s="102"/>
    </row>
    <row r="837" ht="15.75" customHeight="1">
      <c r="A837" s="102"/>
      <c r="B837" s="102"/>
      <c r="C837" s="102"/>
      <c r="D837" s="102"/>
      <c r="E837" s="102"/>
      <c r="F837" s="102"/>
      <c r="G837" s="102"/>
    </row>
    <row r="838" ht="15.75" customHeight="1">
      <c r="A838" s="102"/>
      <c r="B838" s="102"/>
      <c r="C838" s="102"/>
      <c r="D838" s="102"/>
      <c r="E838" s="102"/>
      <c r="F838" s="102"/>
      <c r="G838" s="102"/>
    </row>
    <row r="839" ht="15.75" customHeight="1">
      <c r="A839" s="102"/>
      <c r="B839" s="102"/>
      <c r="C839" s="102"/>
      <c r="D839" s="102"/>
      <c r="E839" s="102"/>
      <c r="F839" s="102"/>
      <c r="G839" s="102"/>
    </row>
    <row r="840" ht="15.75" customHeight="1">
      <c r="A840" s="102"/>
      <c r="B840" s="102"/>
      <c r="C840" s="102"/>
      <c r="D840" s="102"/>
      <c r="E840" s="102"/>
      <c r="F840" s="102"/>
      <c r="G840" s="102"/>
    </row>
    <row r="841" ht="15.75" customHeight="1">
      <c r="A841" s="102"/>
      <c r="B841" s="102"/>
      <c r="C841" s="102"/>
      <c r="D841" s="102"/>
      <c r="E841" s="102"/>
      <c r="F841" s="102"/>
      <c r="G841" s="102"/>
    </row>
    <row r="842" ht="15.75" customHeight="1">
      <c r="A842" s="102"/>
      <c r="B842" s="102"/>
      <c r="C842" s="102"/>
      <c r="D842" s="102"/>
      <c r="E842" s="102"/>
      <c r="F842" s="102"/>
      <c r="G842" s="102"/>
    </row>
    <row r="843" ht="15.75" customHeight="1">
      <c r="A843" s="102"/>
      <c r="B843" s="102"/>
      <c r="C843" s="102"/>
      <c r="D843" s="102"/>
      <c r="E843" s="102"/>
      <c r="F843" s="102"/>
      <c r="G843" s="102"/>
    </row>
    <row r="844" ht="15.75" customHeight="1">
      <c r="A844" s="102"/>
      <c r="B844" s="102"/>
      <c r="C844" s="102"/>
      <c r="D844" s="102"/>
      <c r="E844" s="102"/>
      <c r="F844" s="102"/>
      <c r="G844" s="102"/>
    </row>
    <row r="845" ht="15.75" customHeight="1">
      <c r="A845" s="102"/>
      <c r="B845" s="102"/>
      <c r="C845" s="102"/>
      <c r="D845" s="102"/>
      <c r="E845" s="102"/>
      <c r="F845" s="102"/>
      <c r="G845" s="102"/>
    </row>
    <row r="846" ht="15.75" customHeight="1">
      <c r="A846" s="102"/>
      <c r="B846" s="102"/>
      <c r="C846" s="102"/>
      <c r="D846" s="102"/>
      <c r="E846" s="102"/>
      <c r="F846" s="102"/>
      <c r="G846" s="102"/>
    </row>
    <row r="847" ht="15.75" customHeight="1">
      <c r="A847" s="102"/>
      <c r="B847" s="102"/>
      <c r="C847" s="102"/>
      <c r="D847" s="102"/>
      <c r="E847" s="102"/>
      <c r="F847" s="102"/>
      <c r="G847" s="102"/>
    </row>
    <row r="848" ht="15.75" customHeight="1">
      <c r="A848" s="102"/>
      <c r="B848" s="102"/>
      <c r="C848" s="102"/>
      <c r="D848" s="102"/>
      <c r="E848" s="102"/>
      <c r="F848" s="102"/>
      <c r="G848" s="102"/>
    </row>
    <row r="849" ht="15.75" customHeight="1">
      <c r="A849" s="102"/>
      <c r="B849" s="102"/>
      <c r="C849" s="102"/>
      <c r="D849" s="102"/>
      <c r="E849" s="102"/>
      <c r="F849" s="102"/>
      <c r="G849" s="102"/>
    </row>
    <row r="850" ht="15.75" customHeight="1">
      <c r="A850" s="102"/>
      <c r="B850" s="102"/>
      <c r="C850" s="102"/>
      <c r="D850" s="102"/>
      <c r="E850" s="102"/>
      <c r="F850" s="102"/>
      <c r="G850" s="102"/>
    </row>
    <row r="851" ht="15.75" customHeight="1">
      <c r="A851" s="102"/>
      <c r="B851" s="102"/>
      <c r="C851" s="102"/>
      <c r="D851" s="102"/>
      <c r="E851" s="102"/>
      <c r="F851" s="102"/>
      <c r="G851" s="102"/>
    </row>
    <row r="852" ht="15.75" customHeight="1">
      <c r="A852" s="102"/>
      <c r="B852" s="102"/>
      <c r="C852" s="102"/>
      <c r="D852" s="102"/>
      <c r="E852" s="102"/>
      <c r="F852" s="102"/>
      <c r="G852" s="102"/>
    </row>
    <row r="853" ht="15.75" customHeight="1">
      <c r="A853" s="102"/>
      <c r="B853" s="102"/>
      <c r="C853" s="102"/>
      <c r="D853" s="102"/>
      <c r="E853" s="102"/>
      <c r="F853" s="102"/>
      <c r="G853" s="102"/>
    </row>
    <row r="854" ht="15.75" customHeight="1">
      <c r="A854" s="102"/>
      <c r="B854" s="102"/>
      <c r="C854" s="102"/>
      <c r="D854" s="102"/>
      <c r="E854" s="102"/>
      <c r="F854" s="102"/>
      <c r="G854" s="102"/>
    </row>
    <row r="855" ht="15.75" customHeight="1">
      <c r="A855" s="102"/>
      <c r="B855" s="102"/>
      <c r="C855" s="102"/>
      <c r="D855" s="102"/>
      <c r="E855" s="102"/>
      <c r="F855" s="102"/>
      <c r="G855" s="102"/>
    </row>
    <row r="856" ht="15.75" customHeight="1">
      <c r="A856" s="102"/>
      <c r="B856" s="102"/>
      <c r="C856" s="102"/>
      <c r="D856" s="102"/>
      <c r="E856" s="102"/>
      <c r="F856" s="102"/>
      <c r="G856" s="102"/>
    </row>
    <row r="857" ht="15.75" customHeight="1">
      <c r="A857" s="102"/>
      <c r="B857" s="102"/>
      <c r="C857" s="102"/>
      <c r="D857" s="102"/>
      <c r="E857" s="102"/>
      <c r="F857" s="102"/>
      <c r="G857" s="102"/>
    </row>
    <row r="858" ht="15.75" customHeight="1">
      <c r="A858" s="102"/>
      <c r="B858" s="102"/>
      <c r="C858" s="102"/>
      <c r="D858" s="102"/>
      <c r="E858" s="102"/>
      <c r="F858" s="102"/>
      <c r="G858" s="102"/>
    </row>
    <row r="859" ht="15.75" customHeight="1">
      <c r="A859" s="102"/>
      <c r="B859" s="102"/>
      <c r="C859" s="102"/>
      <c r="D859" s="102"/>
      <c r="E859" s="102"/>
      <c r="F859" s="102"/>
      <c r="G859" s="102"/>
    </row>
    <row r="860" ht="15.75" customHeight="1">
      <c r="A860" s="102"/>
      <c r="B860" s="102"/>
      <c r="C860" s="102"/>
      <c r="D860" s="102"/>
      <c r="E860" s="102"/>
      <c r="F860" s="102"/>
      <c r="G860" s="102"/>
    </row>
    <row r="861" ht="15.75" customHeight="1">
      <c r="A861" s="102"/>
      <c r="B861" s="102"/>
      <c r="C861" s="102"/>
      <c r="D861" s="102"/>
      <c r="E861" s="102"/>
      <c r="F861" s="102"/>
      <c r="G861" s="102"/>
    </row>
    <row r="862" ht="15.75" customHeight="1">
      <c r="A862" s="102"/>
      <c r="B862" s="102"/>
      <c r="C862" s="102"/>
      <c r="D862" s="102"/>
      <c r="E862" s="102"/>
      <c r="F862" s="102"/>
      <c r="G862" s="102"/>
    </row>
    <row r="863" ht="15.75" customHeight="1">
      <c r="A863" s="102"/>
      <c r="B863" s="102"/>
      <c r="C863" s="102"/>
      <c r="D863" s="102"/>
      <c r="E863" s="102"/>
      <c r="F863" s="102"/>
      <c r="G863" s="102"/>
    </row>
    <row r="864" ht="15.75" customHeight="1">
      <c r="A864" s="102"/>
      <c r="B864" s="102"/>
      <c r="C864" s="102"/>
      <c r="D864" s="102"/>
      <c r="E864" s="102"/>
      <c r="F864" s="102"/>
      <c r="G864" s="102"/>
    </row>
    <row r="865" ht="15.75" customHeight="1">
      <c r="A865" s="102"/>
      <c r="B865" s="102"/>
      <c r="C865" s="102"/>
      <c r="D865" s="102"/>
      <c r="E865" s="102"/>
      <c r="F865" s="102"/>
      <c r="G865" s="102"/>
    </row>
    <row r="866" ht="15.75" customHeight="1">
      <c r="A866" s="102"/>
      <c r="B866" s="102"/>
      <c r="C866" s="102"/>
      <c r="D866" s="102"/>
      <c r="E866" s="102"/>
      <c r="F866" s="102"/>
      <c r="G866" s="102"/>
    </row>
    <row r="867" ht="15.75" customHeight="1">
      <c r="A867" s="102"/>
      <c r="B867" s="102"/>
      <c r="C867" s="102"/>
      <c r="D867" s="102"/>
      <c r="E867" s="102"/>
      <c r="F867" s="102"/>
      <c r="G867" s="102"/>
    </row>
    <row r="868" ht="15.75" customHeight="1">
      <c r="A868" s="102"/>
      <c r="B868" s="102"/>
      <c r="C868" s="102"/>
      <c r="D868" s="102"/>
      <c r="E868" s="102"/>
      <c r="F868" s="102"/>
      <c r="G868" s="102"/>
    </row>
    <row r="869" ht="15.75" customHeight="1">
      <c r="A869" s="102"/>
      <c r="B869" s="102"/>
      <c r="C869" s="102"/>
      <c r="D869" s="102"/>
      <c r="E869" s="102"/>
      <c r="F869" s="102"/>
      <c r="G869" s="102"/>
    </row>
    <row r="870" ht="15.75" customHeight="1">
      <c r="A870" s="102"/>
      <c r="B870" s="102"/>
      <c r="C870" s="102"/>
      <c r="D870" s="102"/>
      <c r="E870" s="102"/>
      <c r="F870" s="102"/>
      <c r="G870" s="102"/>
    </row>
    <row r="871" ht="15.75" customHeight="1">
      <c r="A871" s="102"/>
      <c r="B871" s="102"/>
      <c r="C871" s="102"/>
      <c r="D871" s="102"/>
      <c r="E871" s="102"/>
      <c r="F871" s="102"/>
      <c r="G871" s="102"/>
    </row>
    <row r="872" ht="15.75" customHeight="1">
      <c r="A872" s="102"/>
      <c r="B872" s="102"/>
      <c r="C872" s="102"/>
      <c r="D872" s="102"/>
      <c r="E872" s="102"/>
      <c r="F872" s="102"/>
      <c r="G872" s="102"/>
    </row>
    <row r="873" ht="15.75" customHeight="1">
      <c r="A873" s="102"/>
      <c r="B873" s="102"/>
      <c r="C873" s="102"/>
      <c r="D873" s="102"/>
      <c r="E873" s="102"/>
      <c r="F873" s="102"/>
      <c r="G873" s="102"/>
    </row>
    <row r="874" ht="15.75" customHeight="1">
      <c r="A874" s="102"/>
      <c r="B874" s="102"/>
      <c r="C874" s="102"/>
      <c r="D874" s="102"/>
      <c r="E874" s="102"/>
      <c r="F874" s="102"/>
      <c r="G874" s="102"/>
    </row>
    <row r="875" ht="15.75" customHeight="1">
      <c r="A875" s="102"/>
      <c r="B875" s="102"/>
      <c r="C875" s="102"/>
      <c r="D875" s="102"/>
      <c r="E875" s="102"/>
      <c r="F875" s="102"/>
      <c r="G875" s="102"/>
    </row>
    <row r="876" ht="15.75" customHeight="1">
      <c r="A876" s="102"/>
      <c r="B876" s="102"/>
      <c r="C876" s="102"/>
      <c r="D876" s="102"/>
      <c r="E876" s="102"/>
      <c r="F876" s="102"/>
      <c r="G876" s="102"/>
    </row>
    <row r="877" ht="15.75" customHeight="1">
      <c r="A877" s="102"/>
      <c r="B877" s="102"/>
      <c r="C877" s="102"/>
      <c r="D877" s="102"/>
      <c r="E877" s="102"/>
      <c r="F877" s="102"/>
      <c r="G877" s="102"/>
    </row>
    <row r="878" ht="15.75" customHeight="1">
      <c r="A878" s="102"/>
      <c r="B878" s="102"/>
      <c r="C878" s="102"/>
      <c r="D878" s="102"/>
      <c r="E878" s="102"/>
      <c r="F878" s="102"/>
      <c r="G878" s="102"/>
    </row>
    <row r="879" ht="15.75" customHeight="1">
      <c r="A879" s="102"/>
      <c r="B879" s="102"/>
      <c r="C879" s="102"/>
      <c r="D879" s="102"/>
      <c r="E879" s="102"/>
      <c r="F879" s="102"/>
      <c r="G879" s="102"/>
    </row>
    <row r="880" ht="15.75" customHeight="1">
      <c r="A880" s="102"/>
      <c r="B880" s="102"/>
      <c r="C880" s="102"/>
      <c r="D880" s="102"/>
      <c r="E880" s="102"/>
      <c r="F880" s="102"/>
      <c r="G880" s="102"/>
    </row>
    <row r="881" ht="15.75" customHeight="1">
      <c r="A881" s="102"/>
      <c r="B881" s="102"/>
      <c r="C881" s="102"/>
      <c r="D881" s="102"/>
      <c r="E881" s="102"/>
      <c r="F881" s="102"/>
      <c r="G881" s="102"/>
    </row>
    <row r="882" ht="15.75" customHeight="1">
      <c r="A882" s="102"/>
      <c r="B882" s="102"/>
      <c r="C882" s="102"/>
      <c r="D882" s="102"/>
      <c r="E882" s="102"/>
      <c r="F882" s="102"/>
      <c r="G882" s="102"/>
    </row>
    <row r="883" ht="15.75" customHeight="1">
      <c r="A883" s="102"/>
      <c r="B883" s="102"/>
      <c r="C883" s="102"/>
      <c r="D883" s="102"/>
      <c r="E883" s="102"/>
      <c r="F883" s="102"/>
      <c r="G883" s="102"/>
    </row>
    <row r="884" ht="15.75" customHeight="1">
      <c r="A884" s="102"/>
      <c r="B884" s="102"/>
      <c r="C884" s="102"/>
      <c r="D884" s="102"/>
      <c r="E884" s="102"/>
      <c r="F884" s="102"/>
      <c r="G884" s="102"/>
    </row>
    <row r="885" ht="15.75" customHeight="1">
      <c r="A885" s="102"/>
      <c r="B885" s="102"/>
      <c r="C885" s="102"/>
      <c r="D885" s="102"/>
      <c r="E885" s="102"/>
      <c r="F885" s="102"/>
      <c r="G885" s="102"/>
    </row>
    <row r="886" ht="15.75" customHeight="1">
      <c r="A886" s="102"/>
      <c r="B886" s="102"/>
      <c r="C886" s="102"/>
      <c r="D886" s="102"/>
      <c r="E886" s="102"/>
      <c r="F886" s="102"/>
      <c r="G886" s="102"/>
    </row>
    <row r="887" ht="15.75" customHeight="1">
      <c r="A887" s="102"/>
      <c r="B887" s="102"/>
      <c r="C887" s="102"/>
      <c r="D887" s="102"/>
      <c r="E887" s="102"/>
      <c r="F887" s="102"/>
      <c r="G887" s="102"/>
    </row>
    <row r="888" ht="15.75" customHeight="1">
      <c r="A888" s="102"/>
      <c r="B888" s="102"/>
      <c r="C888" s="102"/>
      <c r="D888" s="102"/>
      <c r="E888" s="102"/>
      <c r="F888" s="102"/>
      <c r="G888" s="102"/>
    </row>
    <row r="889" ht="15.75" customHeight="1">
      <c r="A889" s="102"/>
      <c r="B889" s="102"/>
      <c r="C889" s="102"/>
      <c r="D889" s="102"/>
      <c r="E889" s="102"/>
      <c r="F889" s="102"/>
      <c r="G889" s="102"/>
    </row>
    <row r="890" ht="15.75" customHeight="1">
      <c r="A890" s="102"/>
      <c r="B890" s="102"/>
      <c r="C890" s="102"/>
      <c r="D890" s="102"/>
      <c r="E890" s="102"/>
      <c r="F890" s="102"/>
      <c r="G890" s="102"/>
    </row>
    <row r="891" ht="15.75" customHeight="1">
      <c r="A891" s="102"/>
      <c r="B891" s="102"/>
      <c r="C891" s="102"/>
      <c r="D891" s="102"/>
      <c r="E891" s="102"/>
      <c r="F891" s="102"/>
      <c r="G891" s="102"/>
    </row>
    <row r="892" ht="15.75" customHeight="1">
      <c r="A892" s="102"/>
      <c r="B892" s="102"/>
      <c r="C892" s="102"/>
      <c r="D892" s="102"/>
      <c r="E892" s="102"/>
      <c r="F892" s="102"/>
      <c r="G892" s="102"/>
    </row>
    <row r="893" ht="15.75" customHeight="1">
      <c r="A893" s="102"/>
      <c r="B893" s="102"/>
      <c r="C893" s="102"/>
      <c r="D893" s="102"/>
      <c r="E893" s="102"/>
      <c r="F893" s="102"/>
      <c r="G893" s="102"/>
    </row>
    <row r="894" ht="15.75" customHeight="1">
      <c r="A894" s="102"/>
      <c r="B894" s="102"/>
      <c r="C894" s="102"/>
      <c r="D894" s="102"/>
      <c r="E894" s="102"/>
      <c r="F894" s="102"/>
      <c r="G894" s="102"/>
    </row>
    <row r="895" ht="15.75" customHeight="1">
      <c r="A895" s="102"/>
      <c r="B895" s="102"/>
      <c r="C895" s="102"/>
      <c r="D895" s="102"/>
      <c r="E895" s="102"/>
      <c r="F895" s="102"/>
      <c r="G895" s="102"/>
    </row>
    <row r="896" ht="15.75" customHeight="1">
      <c r="A896" s="102"/>
      <c r="B896" s="102"/>
      <c r="C896" s="102"/>
      <c r="D896" s="102"/>
      <c r="E896" s="102"/>
      <c r="F896" s="102"/>
      <c r="G896" s="102"/>
    </row>
    <row r="897" ht="15.75" customHeight="1">
      <c r="A897" s="102"/>
      <c r="B897" s="102"/>
      <c r="C897" s="102"/>
      <c r="D897" s="102"/>
      <c r="E897" s="102"/>
      <c r="F897" s="102"/>
      <c r="G897" s="102"/>
    </row>
    <row r="898" ht="15.75" customHeight="1">
      <c r="A898" s="102"/>
      <c r="B898" s="102"/>
      <c r="C898" s="102"/>
      <c r="D898" s="102"/>
      <c r="E898" s="102"/>
      <c r="F898" s="102"/>
      <c r="G898" s="102"/>
    </row>
    <row r="899" ht="15.75" customHeight="1">
      <c r="A899" s="102"/>
      <c r="B899" s="102"/>
      <c r="C899" s="102"/>
      <c r="D899" s="102"/>
      <c r="E899" s="102"/>
      <c r="F899" s="102"/>
      <c r="G899" s="102"/>
    </row>
    <row r="900" ht="15.75" customHeight="1">
      <c r="A900" s="102"/>
      <c r="B900" s="102"/>
      <c r="C900" s="102"/>
      <c r="D900" s="102"/>
      <c r="E900" s="102"/>
      <c r="F900" s="102"/>
      <c r="G900" s="102"/>
    </row>
    <row r="901" ht="15.75" customHeight="1">
      <c r="A901" s="102"/>
      <c r="B901" s="102"/>
      <c r="C901" s="102"/>
      <c r="D901" s="102"/>
      <c r="E901" s="102"/>
      <c r="F901" s="102"/>
      <c r="G901" s="102"/>
    </row>
    <row r="902" ht="15.75" customHeight="1">
      <c r="A902" s="102"/>
      <c r="B902" s="102"/>
      <c r="C902" s="102"/>
      <c r="D902" s="102"/>
      <c r="E902" s="102"/>
      <c r="F902" s="102"/>
      <c r="G902" s="102"/>
    </row>
    <row r="903" ht="15.75" customHeight="1">
      <c r="A903" s="102"/>
      <c r="B903" s="102"/>
      <c r="C903" s="102"/>
      <c r="D903" s="102"/>
      <c r="E903" s="102"/>
      <c r="F903" s="102"/>
      <c r="G903" s="102"/>
    </row>
    <row r="904" ht="15.75" customHeight="1">
      <c r="A904" s="102"/>
      <c r="B904" s="102"/>
      <c r="C904" s="102"/>
      <c r="D904" s="102"/>
      <c r="E904" s="102"/>
      <c r="F904" s="102"/>
      <c r="G904" s="102"/>
    </row>
    <row r="905" ht="15.75" customHeight="1">
      <c r="A905" s="102"/>
      <c r="B905" s="102"/>
      <c r="C905" s="102"/>
      <c r="D905" s="102"/>
      <c r="E905" s="102"/>
      <c r="F905" s="102"/>
      <c r="G905" s="102"/>
    </row>
    <row r="906" ht="15.75" customHeight="1">
      <c r="A906" s="102"/>
      <c r="B906" s="102"/>
      <c r="C906" s="102"/>
      <c r="D906" s="102"/>
      <c r="E906" s="102"/>
      <c r="F906" s="102"/>
      <c r="G906" s="102"/>
    </row>
    <row r="907" ht="15.75" customHeight="1">
      <c r="A907" s="102"/>
      <c r="B907" s="102"/>
      <c r="C907" s="102"/>
      <c r="D907" s="102"/>
      <c r="E907" s="102"/>
      <c r="F907" s="102"/>
      <c r="G907" s="102"/>
    </row>
    <row r="908" ht="15.75" customHeight="1">
      <c r="A908" s="102"/>
      <c r="B908" s="102"/>
      <c r="C908" s="102"/>
      <c r="D908" s="102"/>
      <c r="E908" s="102"/>
      <c r="F908" s="102"/>
      <c r="G908" s="102"/>
    </row>
    <row r="909" ht="15.75" customHeight="1">
      <c r="A909" s="102"/>
      <c r="B909" s="102"/>
      <c r="C909" s="102"/>
      <c r="D909" s="102"/>
      <c r="E909" s="102"/>
      <c r="F909" s="102"/>
      <c r="G909" s="102"/>
    </row>
    <row r="910" ht="15.75" customHeight="1">
      <c r="A910" s="102"/>
      <c r="B910" s="102"/>
      <c r="C910" s="102"/>
      <c r="D910" s="102"/>
      <c r="E910" s="102"/>
      <c r="F910" s="102"/>
      <c r="G910" s="102"/>
    </row>
    <row r="911" ht="15.75" customHeight="1">
      <c r="A911" s="102"/>
      <c r="B911" s="102"/>
      <c r="C911" s="102"/>
      <c r="D911" s="102"/>
      <c r="E911" s="102"/>
      <c r="F911" s="102"/>
      <c r="G911" s="102"/>
    </row>
    <row r="912" ht="15.75" customHeight="1">
      <c r="A912" s="102"/>
      <c r="B912" s="102"/>
      <c r="C912" s="102"/>
      <c r="D912" s="102"/>
      <c r="E912" s="102"/>
      <c r="F912" s="102"/>
      <c r="G912" s="102"/>
    </row>
    <row r="913" ht="15.75" customHeight="1">
      <c r="A913" s="102"/>
      <c r="B913" s="102"/>
      <c r="C913" s="102"/>
      <c r="D913" s="102"/>
      <c r="E913" s="102"/>
      <c r="F913" s="102"/>
      <c r="G913" s="102"/>
    </row>
    <row r="914" ht="15.75" customHeight="1">
      <c r="A914" s="102"/>
      <c r="B914" s="102"/>
      <c r="C914" s="102"/>
      <c r="D914" s="102"/>
      <c r="E914" s="102"/>
      <c r="F914" s="102"/>
      <c r="G914" s="102"/>
    </row>
    <row r="915" ht="15.75" customHeight="1">
      <c r="A915" s="102"/>
      <c r="B915" s="102"/>
      <c r="C915" s="102"/>
      <c r="D915" s="102"/>
      <c r="E915" s="102"/>
      <c r="F915" s="102"/>
      <c r="G915" s="102"/>
    </row>
    <row r="916" ht="15.75" customHeight="1">
      <c r="A916" s="102"/>
      <c r="B916" s="102"/>
      <c r="C916" s="102"/>
      <c r="D916" s="102"/>
      <c r="E916" s="102"/>
      <c r="F916" s="102"/>
      <c r="G916" s="102"/>
    </row>
    <row r="917" ht="15.75" customHeight="1">
      <c r="A917" s="102"/>
      <c r="B917" s="102"/>
      <c r="C917" s="102"/>
      <c r="D917" s="102"/>
      <c r="E917" s="102"/>
      <c r="F917" s="102"/>
      <c r="G917" s="102"/>
    </row>
    <row r="918" ht="15.75" customHeight="1">
      <c r="A918" s="102"/>
      <c r="B918" s="102"/>
      <c r="C918" s="102"/>
      <c r="D918" s="102"/>
      <c r="E918" s="102"/>
      <c r="F918" s="102"/>
      <c r="G918" s="102"/>
    </row>
    <row r="919" ht="15.75" customHeight="1">
      <c r="A919" s="102"/>
      <c r="B919" s="102"/>
      <c r="C919" s="102"/>
      <c r="D919" s="102"/>
      <c r="E919" s="102"/>
      <c r="F919" s="102"/>
      <c r="G919" s="102"/>
    </row>
    <row r="920" ht="15.75" customHeight="1">
      <c r="A920" s="102"/>
      <c r="B920" s="102"/>
      <c r="C920" s="102"/>
      <c r="D920" s="102"/>
      <c r="E920" s="102"/>
      <c r="F920" s="102"/>
      <c r="G920" s="102"/>
    </row>
    <row r="921" ht="15.75" customHeight="1">
      <c r="A921" s="102"/>
      <c r="B921" s="102"/>
      <c r="C921" s="102"/>
      <c r="D921" s="102"/>
      <c r="E921" s="102"/>
      <c r="F921" s="102"/>
      <c r="G921" s="102"/>
    </row>
    <row r="922" ht="15.75" customHeight="1">
      <c r="A922" s="102"/>
      <c r="B922" s="102"/>
      <c r="C922" s="102"/>
      <c r="D922" s="102"/>
      <c r="E922" s="102"/>
      <c r="F922" s="102"/>
      <c r="G922" s="102"/>
    </row>
    <row r="923" ht="15.75" customHeight="1">
      <c r="A923" s="102"/>
      <c r="B923" s="102"/>
      <c r="C923" s="102"/>
      <c r="D923" s="102"/>
      <c r="E923" s="102"/>
      <c r="F923" s="102"/>
      <c r="G923" s="102"/>
    </row>
    <row r="924" ht="15.75" customHeight="1">
      <c r="A924" s="102"/>
      <c r="B924" s="102"/>
      <c r="C924" s="102"/>
      <c r="D924" s="102"/>
      <c r="E924" s="102"/>
      <c r="F924" s="102"/>
      <c r="G924" s="102"/>
    </row>
    <row r="925" ht="15.75" customHeight="1">
      <c r="A925" s="102"/>
      <c r="B925" s="102"/>
      <c r="C925" s="102"/>
      <c r="D925" s="102"/>
      <c r="E925" s="102"/>
      <c r="F925" s="102"/>
      <c r="G925" s="102"/>
    </row>
    <row r="926" ht="15.75" customHeight="1">
      <c r="A926" s="102"/>
      <c r="B926" s="102"/>
      <c r="C926" s="102"/>
      <c r="D926" s="102"/>
      <c r="E926" s="102"/>
      <c r="F926" s="102"/>
      <c r="G926" s="102"/>
    </row>
    <row r="927" ht="15.75" customHeight="1">
      <c r="A927" s="102"/>
      <c r="B927" s="102"/>
      <c r="C927" s="102"/>
      <c r="D927" s="102"/>
      <c r="E927" s="102"/>
      <c r="F927" s="102"/>
      <c r="G927" s="102"/>
    </row>
    <row r="928" ht="15.75" customHeight="1">
      <c r="A928" s="102"/>
      <c r="B928" s="102"/>
      <c r="C928" s="102"/>
      <c r="D928" s="102"/>
      <c r="E928" s="102"/>
      <c r="F928" s="102"/>
      <c r="G928" s="102"/>
    </row>
    <row r="929" ht="15.75" customHeight="1">
      <c r="A929" s="102"/>
      <c r="B929" s="102"/>
      <c r="C929" s="102"/>
      <c r="D929" s="102"/>
      <c r="E929" s="102"/>
      <c r="F929" s="102"/>
      <c r="G929" s="102"/>
    </row>
    <row r="930" ht="15.75" customHeight="1">
      <c r="A930" s="102"/>
      <c r="B930" s="102"/>
      <c r="C930" s="102"/>
      <c r="D930" s="102"/>
      <c r="E930" s="102"/>
      <c r="F930" s="102"/>
      <c r="G930" s="102"/>
    </row>
    <row r="931" ht="15.75" customHeight="1">
      <c r="A931" s="102"/>
      <c r="B931" s="102"/>
      <c r="C931" s="102"/>
      <c r="D931" s="102"/>
      <c r="E931" s="102"/>
      <c r="F931" s="102"/>
      <c r="G931" s="102"/>
    </row>
    <row r="932" ht="15.75" customHeight="1">
      <c r="A932" s="102"/>
      <c r="B932" s="102"/>
      <c r="C932" s="102"/>
      <c r="D932" s="102"/>
      <c r="E932" s="102"/>
      <c r="F932" s="102"/>
      <c r="G932" s="102"/>
    </row>
    <row r="933" ht="15.75" customHeight="1">
      <c r="A933" s="102"/>
      <c r="B933" s="102"/>
      <c r="C933" s="102"/>
      <c r="D933" s="102"/>
      <c r="E933" s="102"/>
      <c r="F933" s="102"/>
      <c r="G933" s="102"/>
    </row>
    <row r="934" ht="15.75" customHeight="1">
      <c r="A934" s="102"/>
      <c r="B934" s="102"/>
      <c r="C934" s="102"/>
      <c r="D934" s="102"/>
      <c r="E934" s="102"/>
      <c r="F934" s="102"/>
      <c r="G934" s="102"/>
    </row>
    <row r="935" ht="15.75" customHeight="1">
      <c r="A935" s="102"/>
      <c r="B935" s="102"/>
      <c r="C935" s="102"/>
      <c r="D935" s="102"/>
      <c r="E935" s="102"/>
      <c r="F935" s="102"/>
      <c r="G935" s="102"/>
    </row>
    <row r="936" ht="15.75" customHeight="1">
      <c r="A936" s="102"/>
      <c r="B936" s="102"/>
      <c r="C936" s="102"/>
      <c r="D936" s="102"/>
      <c r="E936" s="102"/>
      <c r="F936" s="102"/>
      <c r="G936" s="102"/>
    </row>
    <row r="937" ht="15.75" customHeight="1">
      <c r="A937" s="102"/>
      <c r="B937" s="102"/>
      <c r="C937" s="102"/>
      <c r="D937" s="102"/>
      <c r="E937" s="102"/>
      <c r="F937" s="102"/>
      <c r="G937" s="102"/>
    </row>
    <row r="938" ht="15.75" customHeight="1">
      <c r="A938" s="102"/>
      <c r="B938" s="102"/>
      <c r="C938" s="102"/>
      <c r="D938" s="102"/>
      <c r="E938" s="102"/>
      <c r="F938" s="102"/>
      <c r="G938" s="102"/>
    </row>
    <row r="939" ht="15.75" customHeight="1">
      <c r="A939" s="102"/>
      <c r="B939" s="102"/>
      <c r="C939" s="102"/>
      <c r="D939" s="102"/>
      <c r="E939" s="102"/>
      <c r="F939" s="102"/>
      <c r="G939" s="102"/>
    </row>
    <row r="940" ht="15.75" customHeight="1">
      <c r="A940" s="102"/>
      <c r="B940" s="102"/>
      <c r="C940" s="102"/>
      <c r="D940" s="102"/>
      <c r="E940" s="102"/>
      <c r="F940" s="102"/>
      <c r="G940" s="102"/>
    </row>
    <row r="941" ht="15.75" customHeight="1">
      <c r="A941" s="102"/>
      <c r="B941" s="102"/>
      <c r="C941" s="102"/>
      <c r="D941" s="102"/>
      <c r="E941" s="102"/>
      <c r="F941" s="102"/>
      <c r="G941" s="102"/>
    </row>
    <row r="942" ht="15.75" customHeight="1">
      <c r="A942" s="102"/>
      <c r="B942" s="102"/>
      <c r="C942" s="102"/>
      <c r="D942" s="102"/>
      <c r="E942" s="102"/>
      <c r="F942" s="102"/>
      <c r="G942" s="102"/>
    </row>
    <row r="943" ht="15.75" customHeight="1">
      <c r="A943" s="102"/>
      <c r="B943" s="102"/>
      <c r="C943" s="102"/>
      <c r="D943" s="102"/>
      <c r="E943" s="102"/>
      <c r="F943" s="102"/>
      <c r="G943" s="102"/>
    </row>
    <row r="944" ht="15.75" customHeight="1">
      <c r="A944" s="102"/>
      <c r="B944" s="102"/>
      <c r="C944" s="102"/>
      <c r="D944" s="102"/>
      <c r="E944" s="102"/>
      <c r="F944" s="102"/>
      <c r="G944" s="102"/>
    </row>
    <row r="945" ht="15.75" customHeight="1">
      <c r="A945" s="102"/>
      <c r="B945" s="102"/>
      <c r="C945" s="102"/>
      <c r="D945" s="102"/>
      <c r="E945" s="102"/>
      <c r="F945" s="102"/>
      <c r="G945" s="102"/>
    </row>
    <row r="946" ht="15.75" customHeight="1">
      <c r="A946" s="102"/>
      <c r="B946" s="102"/>
      <c r="C946" s="102"/>
      <c r="D946" s="102"/>
      <c r="E946" s="102"/>
      <c r="F946" s="102"/>
      <c r="G946" s="102"/>
    </row>
    <row r="947" ht="15.75" customHeight="1">
      <c r="A947" s="102"/>
      <c r="B947" s="102"/>
      <c r="C947" s="102"/>
      <c r="D947" s="102"/>
      <c r="E947" s="102"/>
      <c r="F947" s="102"/>
      <c r="G947" s="102"/>
    </row>
    <row r="948" ht="15.75" customHeight="1">
      <c r="A948" s="102"/>
      <c r="B948" s="102"/>
      <c r="C948" s="102"/>
      <c r="D948" s="102"/>
      <c r="E948" s="102"/>
      <c r="F948" s="102"/>
      <c r="G948" s="102"/>
    </row>
    <row r="949" ht="15.75" customHeight="1">
      <c r="A949" s="102"/>
      <c r="B949" s="102"/>
      <c r="C949" s="102"/>
      <c r="D949" s="102"/>
      <c r="E949" s="102"/>
      <c r="F949" s="102"/>
      <c r="G949" s="102"/>
    </row>
    <row r="950" ht="15.75" customHeight="1">
      <c r="A950" s="102"/>
      <c r="B950" s="102"/>
      <c r="C950" s="102"/>
      <c r="D950" s="102"/>
      <c r="E950" s="102"/>
      <c r="F950" s="102"/>
      <c r="G950" s="102"/>
    </row>
    <row r="951" ht="15.75" customHeight="1">
      <c r="A951" s="102"/>
      <c r="B951" s="102"/>
      <c r="C951" s="102"/>
      <c r="D951" s="102"/>
      <c r="E951" s="102"/>
      <c r="F951" s="102"/>
      <c r="G951" s="102"/>
    </row>
    <row r="952" ht="15.75" customHeight="1">
      <c r="A952" s="102"/>
      <c r="B952" s="102"/>
      <c r="C952" s="102"/>
      <c r="D952" s="102"/>
      <c r="E952" s="102"/>
      <c r="F952" s="102"/>
      <c r="G952" s="102"/>
    </row>
    <row r="953" ht="15.75" customHeight="1">
      <c r="A953" s="102"/>
      <c r="B953" s="102"/>
      <c r="C953" s="102"/>
      <c r="D953" s="102"/>
      <c r="E953" s="102"/>
      <c r="F953" s="102"/>
      <c r="G953" s="102"/>
    </row>
    <row r="954" ht="15.75" customHeight="1">
      <c r="A954" s="102"/>
      <c r="B954" s="102"/>
      <c r="C954" s="102"/>
      <c r="D954" s="102"/>
      <c r="E954" s="102"/>
      <c r="F954" s="102"/>
      <c r="G954" s="102"/>
    </row>
    <row r="955" ht="15.75" customHeight="1">
      <c r="A955" s="102"/>
      <c r="B955" s="102"/>
      <c r="C955" s="102"/>
      <c r="D955" s="102"/>
      <c r="E955" s="102"/>
      <c r="F955" s="102"/>
      <c r="G955" s="102"/>
    </row>
    <row r="956" ht="15.75" customHeight="1">
      <c r="A956" s="102"/>
      <c r="B956" s="102"/>
      <c r="C956" s="102"/>
      <c r="D956" s="102"/>
      <c r="E956" s="102"/>
      <c r="F956" s="102"/>
      <c r="G956" s="102"/>
    </row>
    <row r="957" ht="15.75" customHeight="1">
      <c r="A957" s="102"/>
      <c r="B957" s="102"/>
      <c r="C957" s="102"/>
      <c r="D957" s="102"/>
      <c r="E957" s="102"/>
      <c r="F957" s="102"/>
      <c r="G957" s="102"/>
    </row>
    <row r="958" ht="15.75" customHeight="1">
      <c r="A958" s="102"/>
      <c r="B958" s="102"/>
      <c r="C958" s="102"/>
      <c r="D958" s="102"/>
      <c r="E958" s="102"/>
      <c r="F958" s="102"/>
      <c r="G958" s="102"/>
    </row>
    <row r="959" ht="15.75" customHeight="1">
      <c r="A959" s="102"/>
      <c r="B959" s="102"/>
      <c r="C959" s="102"/>
      <c r="D959" s="102"/>
      <c r="E959" s="102"/>
      <c r="F959" s="102"/>
      <c r="G959" s="102"/>
    </row>
    <row r="960" ht="15.75" customHeight="1">
      <c r="A960" s="102"/>
      <c r="B960" s="102"/>
      <c r="C960" s="102"/>
      <c r="D960" s="102"/>
      <c r="E960" s="102"/>
      <c r="F960" s="102"/>
      <c r="G960" s="102"/>
    </row>
    <row r="961" ht="15.75" customHeight="1">
      <c r="A961" s="102"/>
      <c r="B961" s="102"/>
      <c r="C961" s="102"/>
      <c r="D961" s="102"/>
      <c r="E961" s="102"/>
      <c r="F961" s="102"/>
      <c r="G961" s="102"/>
    </row>
    <row r="962" ht="15.75" customHeight="1">
      <c r="A962" s="102"/>
      <c r="B962" s="102"/>
      <c r="C962" s="102"/>
      <c r="D962" s="102"/>
      <c r="E962" s="102"/>
      <c r="F962" s="102"/>
      <c r="G962" s="102"/>
    </row>
    <row r="963" ht="15.75" customHeight="1">
      <c r="A963" s="102"/>
      <c r="B963" s="102"/>
      <c r="C963" s="102"/>
      <c r="D963" s="102"/>
      <c r="E963" s="102"/>
      <c r="F963" s="102"/>
      <c r="G963" s="102"/>
    </row>
    <row r="964" ht="15.75" customHeight="1">
      <c r="A964" s="102"/>
      <c r="B964" s="102"/>
      <c r="C964" s="102"/>
      <c r="D964" s="102"/>
      <c r="E964" s="102"/>
      <c r="F964" s="102"/>
      <c r="G964" s="102"/>
    </row>
    <row r="965" ht="15.75" customHeight="1">
      <c r="A965" s="102"/>
      <c r="B965" s="102"/>
      <c r="C965" s="102"/>
      <c r="D965" s="102"/>
      <c r="E965" s="102"/>
      <c r="F965" s="102"/>
      <c r="G965" s="102"/>
    </row>
    <row r="966" ht="15.75" customHeight="1">
      <c r="A966" s="102"/>
      <c r="B966" s="102"/>
      <c r="C966" s="102"/>
      <c r="D966" s="102"/>
      <c r="E966" s="102"/>
      <c r="F966" s="102"/>
      <c r="G966" s="102"/>
    </row>
    <row r="967" ht="15.75" customHeight="1">
      <c r="A967" s="102"/>
      <c r="B967" s="102"/>
      <c r="C967" s="102"/>
      <c r="D967" s="102"/>
      <c r="E967" s="102"/>
      <c r="F967" s="102"/>
      <c r="G967" s="102"/>
    </row>
    <row r="968" ht="15.75" customHeight="1">
      <c r="A968" s="102"/>
      <c r="B968" s="102"/>
      <c r="C968" s="102"/>
      <c r="D968" s="102"/>
      <c r="E968" s="102"/>
      <c r="F968" s="102"/>
      <c r="G968" s="102"/>
    </row>
    <row r="969" ht="15.75" customHeight="1">
      <c r="A969" s="102"/>
      <c r="B969" s="102"/>
      <c r="C969" s="102"/>
      <c r="D969" s="102"/>
      <c r="E969" s="102"/>
      <c r="F969" s="102"/>
      <c r="G969" s="102"/>
    </row>
    <row r="970" ht="15.75" customHeight="1">
      <c r="A970" s="102"/>
      <c r="B970" s="102"/>
      <c r="C970" s="102"/>
      <c r="D970" s="102"/>
      <c r="E970" s="102"/>
      <c r="F970" s="102"/>
      <c r="G970" s="102"/>
    </row>
    <row r="971" ht="15.75" customHeight="1">
      <c r="A971" s="102"/>
      <c r="B971" s="102"/>
      <c r="C971" s="102"/>
      <c r="D971" s="102"/>
      <c r="E971" s="102"/>
      <c r="F971" s="102"/>
      <c r="G971" s="102"/>
    </row>
    <row r="972" ht="15.75" customHeight="1">
      <c r="A972" s="102"/>
      <c r="B972" s="102"/>
      <c r="C972" s="102"/>
      <c r="D972" s="102"/>
      <c r="E972" s="102"/>
      <c r="F972" s="102"/>
      <c r="G972" s="102"/>
    </row>
    <row r="973" ht="15.75" customHeight="1">
      <c r="A973" s="102"/>
      <c r="B973" s="102"/>
      <c r="C973" s="102"/>
      <c r="D973" s="102"/>
      <c r="E973" s="102"/>
      <c r="F973" s="102"/>
      <c r="G973" s="102"/>
    </row>
    <row r="974" ht="15.75" customHeight="1">
      <c r="A974" s="102"/>
      <c r="B974" s="102"/>
      <c r="C974" s="102"/>
      <c r="D974" s="102"/>
      <c r="E974" s="102"/>
      <c r="F974" s="102"/>
      <c r="G974" s="102"/>
    </row>
    <row r="975" ht="15.75" customHeight="1">
      <c r="A975" s="102"/>
      <c r="B975" s="102"/>
      <c r="C975" s="102"/>
      <c r="D975" s="102"/>
      <c r="E975" s="102"/>
      <c r="F975" s="102"/>
      <c r="G975" s="102"/>
    </row>
    <row r="976" ht="15.75" customHeight="1">
      <c r="A976" s="102"/>
      <c r="B976" s="102"/>
      <c r="C976" s="102"/>
      <c r="D976" s="102"/>
      <c r="E976" s="102"/>
      <c r="F976" s="102"/>
      <c r="G976" s="102"/>
    </row>
    <row r="977" ht="15.75" customHeight="1">
      <c r="A977" s="102"/>
      <c r="B977" s="102"/>
      <c r="C977" s="102"/>
      <c r="D977" s="102"/>
      <c r="E977" s="102"/>
      <c r="F977" s="102"/>
      <c r="G977" s="102"/>
    </row>
    <row r="978" ht="15.75" customHeight="1">
      <c r="A978" s="102"/>
      <c r="B978" s="102"/>
      <c r="C978" s="102"/>
      <c r="D978" s="102"/>
      <c r="E978" s="102"/>
      <c r="F978" s="102"/>
      <c r="G978" s="102"/>
    </row>
    <row r="979" ht="15.75" customHeight="1">
      <c r="A979" s="102"/>
      <c r="B979" s="102"/>
      <c r="C979" s="102"/>
      <c r="D979" s="102"/>
      <c r="E979" s="102"/>
      <c r="F979" s="102"/>
      <c r="G979" s="102"/>
    </row>
    <row r="980" ht="15.75" customHeight="1">
      <c r="A980" s="102"/>
      <c r="B980" s="102"/>
      <c r="C980" s="102"/>
      <c r="D980" s="102"/>
      <c r="E980" s="102"/>
      <c r="F980" s="102"/>
      <c r="G980" s="102"/>
    </row>
    <row r="981" ht="15.75" customHeight="1">
      <c r="A981" s="102"/>
      <c r="B981" s="102"/>
      <c r="C981" s="102"/>
      <c r="D981" s="102"/>
      <c r="E981" s="102"/>
      <c r="F981" s="102"/>
      <c r="G981" s="102"/>
    </row>
    <row r="982" ht="15.75" customHeight="1">
      <c r="A982" s="102"/>
      <c r="B982" s="102"/>
      <c r="C982" s="102"/>
      <c r="D982" s="102"/>
      <c r="E982" s="102"/>
      <c r="F982" s="102"/>
      <c r="G982" s="102"/>
    </row>
    <row r="983" ht="15.75" customHeight="1">
      <c r="A983" s="102"/>
      <c r="B983" s="102"/>
      <c r="C983" s="102"/>
      <c r="D983" s="102"/>
      <c r="E983" s="102"/>
      <c r="F983" s="102"/>
      <c r="G983" s="102"/>
    </row>
    <row r="984" ht="15.75" customHeight="1">
      <c r="A984" s="102"/>
      <c r="B984" s="102"/>
      <c r="C984" s="102"/>
      <c r="D984" s="102"/>
      <c r="E984" s="102"/>
      <c r="F984" s="102"/>
      <c r="G984" s="102"/>
    </row>
    <row r="985" ht="15.75" customHeight="1">
      <c r="A985" s="102"/>
      <c r="B985" s="102"/>
      <c r="C985" s="102"/>
      <c r="D985" s="102"/>
      <c r="E985" s="102"/>
      <c r="F985" s="102"/>
      <c r="G985" s="102"/>
    </row>
    <row r="986" ht="15.75" customHeight="1">
      <c r="A986" s="102"/>
      <c r="B986" s="102"/>
      <c r="C986" s="102"/>
      <c r="D986" s="102"/>
      <c r="E986" s="102"/>
      <c r="F986" s="102"/>
      <c r="G986" s="102"/>
    </row>
    <row r="987" ht="15.75" customHeight="1">
      <c r="A987" s="102"/>
      <c r="B987" s="102"/>
      <c r="C987" s="102"/>
      <c r="D987" s="102"/>
      <c r="E987" s="102"/>
      <c r="F987" s="102"/>
      <c r="G987" s="102"/>
    </row>
    <row r="988" ht="15.75" customHeight="1">
      <c r="A988" s="102"/>
      <c r="B988" s="102"/>
      <c r="C988" s="102"/>
      <c r="D988" s="102"/>
      <c r="E988" s="102"/>
      <c r="F988" s="102"/>
      <c r="G988" s="102"/>
    </row>
    <row r="989" ht="15.75" customHeight="1">
      <c r="A989" s="102"/>
      <c r="B989" s="102"/>
      <c r="C989" s="102"/>
      <c r="D989" s="102"/>
      <c r="E989" s="102"/>
      <c r="F989" s="102"/>
      <c r="G989" s="102"/>
    </row>
    <row r="990" ht="15.75" customHeight="1">
      <c r="A990" s="102"/>
      <c r="B990" s="102"/>
      <c r="C990" s="102"/>
      <c r="D990" s="102"/>
      <c r="E990" s="102"/>
      <c r="F990" s="102"/>
      <c r="G990" s="102"/>
    </row>
    <row r="991" ht="15.75" customHeight="1">
      <c r="A991" s="102"/>
      <c r="B991" s="102"/>
      <c r="C991" s="102"/>
      <c r="D991" s="102"/>
      <c r="E991" s="102"/>
      <c r="F991" s="102"/>
      <c r="G991" s="102"/>
    </row>
    <row r="992" ht="15.75" customHeight="1">
      <c r="A992" s="102"/>
      <c r="B992" s="102"/>
      <c r="C992" s="102"/>
      <c r="D992" s="102"/>
      <c r="E992" s="102"/>
      <c r="F992" s="102"/>
      <c r="G992" s="102"/>
    </row>
  </sheetData>
  <mergeCells count="12">
    <mergeCell ref="A38:F38"/>
    <mergeCell ref="A39:F39"/>
    <mergeCell ref="A41:G41"/>
    <mergeCell ref="A55:F55"/>
    <mergeCell ref="A56:F56"/>
    <mergeCell ref="A1:G1"/>
    <mergeCell ref="A7:F7"/>
    <mergeCell ref="A8:F8"/>
    <mergeCell ref="A10:G10"/>
    <mergeCell ref="A23:F23"/>
    <mergeCell ref="A24:F24"/>
    <mergeCell ref="A26:G26"/>
  </mergeCells>
  <conditionalFormatting sqref="K4:K6">
    <cfRule type="cellIs" dxfId="0" priority="1" operator="lessThan">
      <formula>0</formula>
    </cfRule>
  </conditionalFormatting>
  <conditionalFormatting sqref="K44:K48">
    <cfRule type="cellIs" dxfId="0" priority="2" operator="lessThan">
      <formula>0</formula>
    </cfRule>
  </conditionalFormatting>
  <printOptions/>
  <pageMargins bottom="0.787401575" footer="0.0" header="0.0" left="0.511811024" right="0.511811024" top="0.7874015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6.29"/>
    <col customWidth="1" min="2" max="2" width="22.86"/>
    <col customWidth="1" min="3" max="3" width="15.71"/>
    <col customWidth="1" min="5" max="5" width="21.43"/>
    <col customWidth="1" min="6" max="6" width="12.71"/>
    <col customWidth="1" min="7" max="7" width="14.14"/>
    <col customWidth="1" min="8" max="9" width="12.71"/>
    <col customWidth="1" min="10" max="10" width="17.71"/>
    <col customWidth="1" min="11" max="11" width="20.71"/>
    <col customWidth="1" min="12" max="26" width="8.86"/>
  </cols>
  <sheetData>
    <row r="1" ht="30.0" customHeight="1">
      <c r="A1" s="97" t="s">
        <v>229</v>
      </c>
      <c r="B1" s="28"/>
      <c r="C1" s="28"/>
      <c r="D1" s="28"/>
      <c r="E1" s="28"/>
      <c r="F1" s="28"/>
      <c r="G1" s="28"/>
      <c r="H1" s="29"/>
    </row>
    <row r="2">
      <c r="A2" s="102"/>
      <c r="B2" s="126"/>
      <c r="C2" s="126"/>
      <c r="D2" s="127"/>
      <c r="E2" s="102"/>
      <c r="F2" s="102"/>
      <c r="G2" s="102"/>
      <c r="H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>
      <c r="A3" s="128" t="s">
        <v>230</v>
      </c>
      <c r="B3" s="126"/>
      <c r="C3" s="126"/>
      <c r="D3" s="127"/>
      <c r="E3" s="102"/>
      <c r="F3" s="102"/>
      <c r="G3" s="102"/>
      <c r="H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>
      <c r="A4" s="102" t="s">
        <v>231</v>
      </c>
      <c r="B4" s="126"/>
      <c r="C4" s="126"/>
      <c r="D4" s="127"/>
      <c r="E4" s="102"/>
      <c r="F4" s="102"/>
      <c r="G4" s="102"/>
      <c r="H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>
      <c r="A5" s="102" t="s">
        <v>232</v>
      </c>
      <c r="B5" s="126"/>
      <c r="C5" s="126"/>
      <c r="D5" s="102"/>
      <c r="E5" s="102"/>
      <c r="F5" s="102"/>
      <c r="G5" s="102"/>
      <c r="H5" s="102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>
      <c r="A6" s="102" t="s">
        <v>233</v>
      </c>
      <c r="B6" s="126"/>
      <c r="C6" s="126"/>
      <c r="D6" s="126"/>
      <c r="E6" s="102"/>
      <c r="F6" s="102"/>
      <c r="G6" s="102"/>
      <c r="H6" s="102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>
      <c r="A7" s="102" t="s">
        <v>234</v>
      </c>
      <c r="B7" s="126"/>
      <c r="C7" s="126"/>
      <c r="D7" s="126"/>
      <c r="E7" s="102"/>
      <c r="F7" s="102"/>
      <c r="G7" s="102"/>
      <c r="H7" s="102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</row>
    <row r="8">
      <c r="A8" s="102" t="s">
        <v>235</v>
      </c>
      <c r="B8" s="126"/>
      <c r="C8" s="126"/>
      <c r="D8" s="126"/>
      <c r="E8" s="102"/>
      <c r="F8" s="102"/>
      <c r="G8" s="102"/>
      <c r="H8" s="102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>
      <c r="A9" s="102" t="s">
        <v>236</v>
      </c>
      <c r="B9" s="126"/>
      <c r="C9" s="126"/>
      <c r="D9" s="126"/>
      <c r="E9" s="102"/>
      <c r="F9" s="102"/>
      <c r="G9" s="102"/>
      <c r="H9" s="102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>
      <c r="A10" s="102" t="s">
        <v>237</v>
      </c>
      <c r="B10" s="126"/>
      <c r="C10" s="126"/>
      <c r="D10" s="126"/>
      <c r="E10" s="102"/>
      <c r="F10" s="102"/>
      <c r="G10" s="102"/>
      <c r="H10" s="102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>
      <c r="A11" s="102" t="s">
        <v>238</v>
      </c>
      <c r="B11" s="126"/>
      <c r="C11" s="126"/>
      <c r="D11" s="126"/>
      <c r="E11" s="102"/>
      <c r="F11" s="102"/>
      <c r="G11" s="102"/>
      <c r="H11" s="102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>
      <c r="A12" s="102"/>
      <c r="B12" s="102"/>
      <c r="C12" s="102"/>
      <c r="D12" s="102"/>
      <c r="E12" s="102"/>
      <c r="F12" s="102"/>
      <c r="G12" s="102"/>
      <c r="H12" s="102"/>
    </row>
    <row r="13">
      <c r="A13" s="102" t="s">
        <v>239</v>
      </c>
      <c r="B13" s="102"/>
      <c r="C13" s="102"/>
      <c r="D13" s="102"/>
      <c r="E13" s="102"/>
      <c r="F13" s="102"/>
      <c r="G13" s="102"/>
      <c r="H13" s="102"/>
    </row>
    <row r="14">
      <c r="A14" s="102" t="s">
        <v>231</v>
      </c>
      <c r="B14" s="130" t="s">
        <v>240</v>
      </c>
      <c r="C14" s="102"/>
      <c r="D14" s="102"/>
      <c r="E14" s="102"/>
      <c r="F14" s="102"/>
      <c r="G14" s="102"/>
      <c r="H14" s="102"/>
    </row>
    <row r="15">
      <c r="A15" s="102" t="s">
        <v>241</v>
      </c>
      <c r="B15" s="102" t="s">
        <v>242</v>
      </c>
      <c r="C15" s="102"/>
      <c r="D15" s="102"/>
      <c r="E15" s="102"/>
      <c r="F15" s="102"/>
      <c r="G15" s="102"/>
      <c r="H15" s="102"/>
    </row>
    <row r="16">
      <c r="A16" s="102"/>
      <c r="B16" s="102"/>
      <c r="C16" s="102"/>
      <c r="D16" s="102"/>
      <c r="E16" s="102"/>
      <c r="F16" s="102"/>
      <c r="G16" s="102"/>
      <c r="H16" s="102"/>
    </row>
    <row r="17">
      <c r="A17" s="131" t="s">
        <v>243</v>
      </c>
      <c r="B17" s="131" t="s">
        <v>244</v>
      </c>
      <c r="C17" s="131" t="s">
        <v>245</v>
      </c>
      <c r="D17" s="132" t="s">
        <v>246</v>
      </c>
      <c r="E17" s="131" t="s">
        <v>247</v>
      </c>
      <c r="F17" s="131" t="s">
        <v>248</v>
      </c>
      <c r="G17" s="131" t="s">
        <v>249</v>
      </c>
      <c r="H17" s="131" t="s">
        <v>250</v>
      </c>
      <c r="I17" s="131" t="s">
        <v>251</v>
      </c>
      <c r="J17" s="131" t="s">
        <v>252</v>
      </c>
      <c r="K17" s="131" t="s">
        <v>253</v>
      </c>
    </row>
    <row r="18">
      <c r="A18" s="133" t="s">
        <v>254</v>
      </c>
      <c r="B18" s="134">
        <f t="shared" ref="B18:K18" si="1">SUM(B19:B21)</f>
        <v>1591.836324</v>
      </c>
      <c r="C18" s="134">
        <f t="shared" si="1"/>
        <v>1478.796401</v>
      </c>
      <c r="D18" s="134">
        <f t="shared" si="1"/>
        <v>2428.225089</v>
      </c>
      <c r="E18" s="134">
        <f t="shared" si="1"/>
        <v>1864.358756</v>
      </c>
      <c r="F18" s="134">
        <f t="shared" si="1"/>
        <v>1743.708027</v>
      </c>
      <c r="G18" s="134">
        <f t="shared" si="1"/>
        <v>3367.543071</v>
      </c>
      <c r="H18" s="134">
        <f t="shared" si="1"/>
        <v>1592.058537</v>
      </c>
      <c r="I18" s="134">
        <f t="shared" si="1"/>
        <v>1854.303603</v>
      </c>
      <c r="J18" s="134">
        <f t="shared" si="1"/>
        <v>5258.722976</v>
      </c>
      <c r="K18" s="134">
        <f t="shared" si="1"/>
        <v>1356.44574</v>
      </c>
    </row>
    <row r="19">
      <c r="A19" s="135" t="s">
        <v>255</v>
      </c>
      <c r="B19" s="136">
        <v>1432.71</v>
      </c>
      <c r="C19" s="136">
        <v>1330.97</v>
      </c>
      <c r="D19" s="136">
        <v>2185.49</v>
      </c>
      <c r="E19" s="136">
        <v>1677.99</v>
      </c>
      <c r="F19" s="136">
        <v>1569.4</v>
      </c>
      <c r="G19" s="136">
        <v>3030.91</v>
      </c>
      <c r="H19" s="136">
        <v>1432.91</v>
      </c>
      <c r="I19" s="136">
        <v>1668.94</v>
      </c>
      <c r="J19" s="136">
        <v>4733.04</v>
      </c>
      <c r="K19" s="136">
        <v>1220.85</v>
      </c>
    </row>
    <row r="20">
      <c r="A20" s="135" t="s">
        <v>256</v>
      </c>
      <c r="B20" s="137">
        <f t="shared" ref="B20:K20" si="2">B19*8.33%</f>
        <v>119.344743</v>
      </c>
      <c r="C20" s="137">
        <f t="shared" si="2"/>
        <v>110.869801</v>
      </c>
      <c r="D20" s="137">
        <f t="shared" si="2"/>
        <v>182.051317</v>
      </c>
      <c r="E20" s="137">
        <f t="shared" si="2"/>
        <v>139.776567</v>
      </c>
      <c r="F20" s="137">
        <f t="shared" si="2"/>
        <v>130.73102</v>
      </c>
      <c r="G20" s="137">
        <f t="shared" si="2"/>
        <v>252.474803</v>
      </c>
      <c r="H20" s="137">
        <f t="shared" si="2"/>
        <v>119.361403</v>
      </c>
      <c r="I20" s="137">
        <f t="shared" si="2"/>
        <v>139.022702</v>
      </c>
      <c r="J20" s="137">
        <f t="shared" si="2"/>
        <v>394.262232</v>
      </c>
      <c r="K20" s="137">
        <f t="shared" si="2"/>
        <v>101.696805</v>
      </c>
    </row>
    <row r="21" ht="15.75" customHeight="1">
      <c r="A21" s="135" t="s">
        <v>257</v>
      </c>
      <c r="B21" s="137">
        <f t="shared" ref="B21:K21" si="3">B20/3</f>
        <v>39.781581</v>
      </c>
      <c r="C21" s="137">
        <f t="shared" si="3"/>
        <v>36.95660033</v>
      </c>
      <c r="D21" s="137">
        <f t="shared" si="3"/>
        <v>60.68377233</v>
      </c>
      <c r="E21" s="137">
        <f t="shared" si="3"/>
        <v>46.592189</v>
      </c>
      <c r="F21" s="137">
        <f t="shared" si="3"/>
        <v>43.57700667</v>
      </c>
      <c r="G21" s="137">
        <f t="shared" si="3"/>
        <v>84.15826767</v>
      </c>
      <c r="H21" s="137">
        <f t="shared" si="3"/>
        <v>39.78713433</v>
      </c>
      <c r="I21" s="137">
        <f t="shared" si="3"/>
        <v>46.34090067</v>
      </c>
      <c r="J21" s="137">
        <f t="shared" si="3"/>
        <v>131.420744</v>
      </c>
      <c r="K21" s="137">
        <f t="shared" si="3"/>
        <v>33.898935</v>
      </c>
    </row>
    <row r="22" ht="15.75" customHeight="1">
      <c r="A22" s="133" t="s">
        <v>258</v>
      </c>
      <c r="B22" s="134">
        <f t="shared" ref="B22:K22" si="4">SUM(B23:B26)</f>
        <v>585.7957672</v>
      </c>
      <c r="C22" s="134">
        <f t="shared" si="4"/>
        <v>544.1970757</v>
      </c>
      <c r="D22" s="134">
        <f t="shared" si="4"/>
        <v>893.5868329</v>
      </c>
      <c r="E22" s="134">
        <f t="shared" si="4"/>
        <v>686.0840222</v>
      </c>
      <c r="F22" s="134">
        <f t="shared" si="4"/>
        <v>641.6845538</v>
      </c>
      <c r="G22" s="134">
        <f t="shared" si="4"/>
        <v>1239.25585</v>
      </c>
      <c r="H22" s="134">
        <f t="shared" si="4"/>
        <v>585.8775417</v>
      </c>
      <c r="I22" s="134">
        <f t="shared" si="4"/>
        <v>682.3837258</v>
      </c>
      <c r="J22" s="134">
        <f t="shared" si="4"/>
        <v>1935.210055</v>
      </c>
      <c r="K22" s="134">
        <f t="shared" si="4"/>
        <v>499.1720323</v>
      </c>
    </row>
    <row r="23" ht="15.75" customHeight="1">
      <c r="A23" s="135" t="s">
        <v>259</v>
      </c>
      <c r="B23" s="137">
        <f t="shared" ref="B23:K23" si="5">B18*20%</f>
        <v>318.3672648</v>
      </c>
      <c r="C23" s="137">
        <f t="shared" si="5"/>
        <v>295.7592803</v>
      </c>
      <c r="D23" s="137">
        <f t="shared" si="5"/>
        <v>485.6450179</v>
      </c>
      <c r="E23" s="137">
        <f t="shared" si="5"/>
        <v>372.8717512</v>
      </c>
      <c r="F23" s="137">
        <f t="shared" si="5"/>
        <v>348.7416053</v>
      </c>
      <c r="G23" s="137">
        <f t="shared" si="5"/>
        <v>673.5086141</v>
      </c>
      <c r="H23" s="137">
        <f t="shared" si="5"/>
        <v>318.4117075</v>
      </c>
      <c r="I23" s="137">
        <f t="shared" si="5"/>
        <v>370.8607205</v>
      </c>
      <c r="J23" s="137">
        <f t="shared" si="5"/>
        <v>1051.744595</v>
      </c>
      <c r="K23" s="137">
        <f t="shared" si="5"/>
        <v>271.289148</v>
      </c>
    </row>
    <row r="24" ht="15.75" customHeight="1">
      <c r="A24" s="135" t="s">
        <v>260</v>
      </c>
      <c r="B24" s="137">
        <f t="shared" ref="B24:K24" si="6">B$18*8%</f>
        <v>127.3469059</v>
      </c>
      <c r="C24" s="137">
        <f t="shared" si="6"/>
        <v>118.3037121</v>
      </c>
      <c r="D24" s="137">
        <f t="shared" si="6"/>
        <v>194.2580071</v>
      </c>
      <c r="E24" s="137">
        <f t="shared" si="6"/>
        <v>149.1487005</v>
      </c>
      <c r="F24" s="137">
        <f t="shared" si="6"/>
        <v>139.4966421</v>
      </c>
      <c r="G24" s="137">
        <f t="shared" si="6"/>
        <v>269.4034457</v>
      </c>
      <c r="H24" s="137">
        <f t="shared" si="6"/>
        <v>127.364683</v>
      </c>
      <c r="I24" s="137">
        <f t="shared" si="6"/>
        <v>148.3442882</v>
      </c>
      <c r="J24" s="137">
        <f t="shared" si="6"/>
        <v>420.6978381</v>
      </c>
      <c r="K24" s="137">
        <f t="shared" si="6"/>
        <v>108.5156592</v>
      </c>
    </row>
    <row r="25" ht="15.75" customHeight="1">
      <c r="A25" s="135" t="s">
        <v>261</v>
      </c>
      <c r="B25" s="137">
        <f t="shared" ref="B25:K25" si="7">B$18*5.8%</f>
        <v>92.32650679</v>
      </c>
      <c r="C25" s="137">
        <f t="shared" si="7"/>
        <v>85.77019128</v>
      </c>
      <c r="D25" s="137">
        <f t="shared" si="7"/>
        <v>140.8370552</v>
      </c>
      <c r="E25" s="137">
        <f t="shared" si="7"/>
        <v>108.1328078</v>
      </c>
      <c r="F25" s="137">
        <f t="shared" si="7"/>
        <v>101.1350655</v>
      </c>
      <c r="G25" s="137">
        <f t="shared" si="7"/>
        <v>195.3174981</v>
      </c>
      <c r="H25" s="137">
        <f t="shared" si="7"/>
        <v>92.33939517</v>
      </c>
      <c r="I25" s="137">
        <f t="shared" si="7"/>
        <v>107.549609</v>
      </c>
      <c r="J25" s="137">
        <f t="shared" si="7"/>
        <v>305.0059326</v>
      </c>
      <c r="K25" s="137">
        <f t="shared" si="7"/>
        <v>78.67385292</v>
      </c>
    </row>
    <row r="26" ht="15.75" customHeight="1">
      <c r="A26" s="135" t="s">
        <v>262</v>
      </c>
      <c r="B26" s="137">
        <f t="shared" ref="B26:K26" si="8">B$18*3%</f>
        <v>47.75508972</v>
      </c>
      <c r="C26" s="137">
        <f t="shared" si="8"/>
        <v>44.36389204</v>
      </c>
      <c r="D26" s="137">
        <f t="shared" si="8"/>
        <v>72.84675268</v>
      </c>
      <c r="E26" s="137">
        <f t="shared" si="8"/>
        <v>55.93076268</v>
      </c>
      <c r="F26" s="137">
        <f t="shared" si="8"/>
        <v>52.3112408</v>
      </c>
      <c r="G26" s="137">
        <f t="shared" si="8"/>
        <v>101.0262921</v>
      </c>
      <c r="H26" s="137">
        <f t="shared" si="8"/>
        <v>47.76175612</v>
      </c>
      <c r="I26" s="137">
        <f t="shared" si="8"/>
        <v>55.62910808</v>
      </c>
      <c r="J26" s="137">
        <f t="shared" si="8"/>
        <v>157.7616893</v>
      </c>
      <c r="K26" s="137">
        <f t="shared" si="8"/>
        <v>40.6933722</v>
      </c>
    </row>
    <row r="27" ht="15.75" customHeight="1">
      <c r="A27" s="133" t="s">
        <v>263</v>
      </c>
      <c r="B27" s="134">
        <f t="shared" ref="B27:K27" si="9">SUM(B28:B29)</f>
        <v>150.3774</v>
      </c>
      <c r="C27" s="134">
        <f t="shared" si="9"/>
        <v>156.4818</v>
      </c>
      <c r="D27" s="134">
        <f t="shared" si="9"/>
        <v>105.2106</v>
      </c>
      <c r="E27" s="134">
        <f t="shared" si="9"/>
        <v>135.6606</v>
      </c>
      <c r="F27" s="134">
        <f t="shared" si="9"/>
        <v>142.176</v>
      </c>
      <c r="G27" s="134">
        <f t="shared" si="9"/>
        <v>54.4854</v>
      </c>
      <c r="H27" s="134">
        <f t="shared" si="9"/>
        <v>150.3654</v>
      </c>
      <c r="I27" s="134">
        <f t="shared" si="9"/>
        <v>136.2036</v>
      </c>
      <c r="J27" s="134">
        <f t="shared" si="9"/>
        <v>-47.6424</v>
      </c>
      <c r="K27" s="134">
        <f t="shared" si="9"/>
        <v>163.089</v>
      </c>
    </row>
    <row r="28" ht="15.75" customHeight="1">
      <c r="A28" s="135" t="s">
        <v>264</v>
      </c>
      <c r="B28" s="137">
        <f t="shared" ref="B28:K28" si="10">11*20.91-6%*B19</f>
        <v>144.0474</v>
      </c>
      <c r="C28" s="137">
        <f t="shared" si="10"/>
        <v>150.1518</v>
      </c>
      <c r="D28" s="137">
        <f t="shared" si="10"/>
        <v>98.8806</v>
      </c>
      <c r="E28" s="137">
        <f t="shared" si="10"/>
        <v>129.3306</v>
      </c>
      <c r="F28" s="137">
        <f t="shared" si="10"/>
        <v>135.846</v>
      </c>
      <c r="G28" s="137">
        <f t="shared" si="10"/>
        <v>48.1554</v>
      </c>
      <c r="H28" s="137">
        <f t="shared" si="10"/>
        <v>144.0354</v>
      </c>
      <c r="I28" s="137">
        <f t="shared" si="10"/>
        <v>129.8736</v>
      </c>
      <c r="J28" s="137">
        <f t="shared" si="10"/>
        <v>-53.9724</v>
      </c>
      <c r="K28" s="137">
        <f t="shared" si="10"/>
        <v>156.759</v>
      </c>
    </row>
    <row r="29" ht="15.75" customHeight="1">
      <c r="A29" s="135" t="s">
        <v>265</v>
      </c>
      <c r="B29" s="137">
        <v>6.33</v>
      </c>
      <c r="C29" s="137">
        <v>6.33</v>
      </c>
      <c r="D29" s="137">
        <v>6.33</v>
      </c>
      <c r="E29" s="137">
        <v>6.33</v>
      </c>
      <c r="F29" s="137">
        <v>6.33</v>
      </c>
      <c r="G29" s="137">
        <v>6.33</v>
      </c>
      <c r="H29" s="137">
        <v>6.33</v>
      </c>
      <c r="I29" s="137">
        <v>6.33</v>
      </c>
      <c r="J29" s="137">
        <v>6.33</v>
      </c>
      <c r="K29" s="137">
        <v>6.33</v>
      </c>
    </row>
    <row r="30" ht="15.75" customHeight="1">
      <c r="A30" s="133" t="s">
        <v>266</v>
      </c>
      <c r="B30" s="134">
        <f t="shared" ref="B30:K30" si="11">SUM(B31)</f>
        <v>32.09142029</v>
      </c>
      <c r="C30" s="134">
        <f t="shared" si="11"/>
        <v>29.81253545</v>
      </c>
      <c r="D30" s="134">
        <f t="shared" si="11"/>
        <v>48.9530178</v>
      </c>
      <c r="E30" s="134">
        <f t="shared" si="11"/>
        <v>37.58547252</v>
      </c>
      <c r="F30" s="134">
        <f t="shared" si="11"/>
        <v>35.15315382</v>
      </c>
      <c r="G30" s="134">
        <f t="shared" si="11"/>
        <v>67.8896683</v>
      </c>
      <c r="H30" s="134">
        <f t="shared" si="11"/>
        <v>32.09590011</v>
      </c>
      <c r="I30" s="134">
        <f t="shared" si="11"/>
        <v>37.38276063</v>
      </c>
      <c r="J30" s="134">
        <f t="shared" si="11"/>
        <v>106.0158552</v>
      </c>
      <c r="K30" s="134">
        <f t="shared" si="11"/>
        <v>27.34594612</v>
      </c>
    </row>
    <row r="31" ht="15.75" customHeight="1">
      <c r="A31" s="135" t="s">
        <v>267</v>
      </c>
      <c r="B31" s="137">
        <f t="shared" ref="B31:K31" si="12">63%*40%*B24</f>
        <v>32.09142029</v>
      </c>
      <c r="C31" s="137">
        <f t="shared" si="12"/>
        <v>29.81253545</v>
      </c>
      <c r="D31" s="137">
        <f t="shared" si="12"/>
        <v>48.9530178</v>
      </c>
      <c r="E31" s="137">
        <f t="shared" si="12"/>
        <v>37.58547252</v>
      </c>
      <c r="F31" s="137">
        <f t="shared" si="12"/>
        <v>35.15315382</v>
      </c>
      <c r="G31" s="137">
        <f t="shared" si="12"/>
        <v>67.8896683</v>
      </c>
      <c r="H31" s="137">
        <f t="shared" si="12"/>
        <v>32.09590011</v>
      </c>
      <c r="I31" s="137">
        <f t="shared" si="12"/>
        <v>37.38276063</v>
      </c>
      <c r="J31" s="137">
        <f t="shared" si="12"/>
        <v>106.0158552</v>
      </c>
      <c r="K31" s="137">
        <f t="shared" si="12"/>
        <v>27.34594612</v>
      </c>
    </row>
    <row r="32" ht="15.75" customHeight="1">
      <c r="A32" s="138" t="s">
        <v>216</v>
      </c>
      <c r="B32" s="134">
        <f t="shared" ref="B32:K32" si="13">B18+B22+B27+B30</f>
        <v>2360.100912</v>
      </c>
      <c r="C32" s="134">
        <f t="shared" si="13"/>
        <v>2209.287812</v>
      </c>
      <c r="D32" s="134">
        <f t="shared" si="13"/>
        <v>3475.97554</v>
      </c>
      <c r="E32" s="134">
        <f t="shared" si="13"/>
        <v>2723.688851</v>
      </c>
      <c r="F32" s="134">
        <f t="shared" si="13"/>
        <v>2562.721734</v>
      </c>
      <c r="G32" s="134">
        <f t="shared" si="13"/>
        <v>4729.173989</v>
      </c>
      <c r="H32" s="134">
        <f t="shared" si="13"/>
        <v>2360.397379</v>
      </c>
      <c r="I32" s="134">
        <f t="shared" si="13"/>
        <v>2710.273689</v>
      </c>
      <c r="J32" s="134">
        <f t="shared" si="13"/>
        <v>7252.306486</v>
      </c>
      <c r="K32" s="134">
        <f t="shared" si="13"/>
        <v>2046.052718</v>
      </c>
    </row>
    <row r="33" ht="15.75" customHeight="1">
      <c r="A33" s="102"/>
      <c r="B33" s="102"/>
      <c r="C33" s="102"/>
      <c r="D33" s="102"/>
      <c r="E33" s="102"/>
      <c r="F33" s="102"/>
      <c r="G33" s="102"/>
      <c r="H33" s="102"/>
    </row>
    <row r="34" ht="15.75" customHeight="1">
      <c r="A34" s="102"/>
      <c r="B34" s="102"/>
      <c r="C34" s="102"/>
      <c r="D34" s="102"/>
      <c r="E34" s="102"/>
      <c r="F34" s="102"/>
      <c r="G34" s="102"/>
      <c r="H34" s="102"/>
    </row>
    <row r="35" ht="15.75" customHeight="1">
      <c r="A35" s="102"/>
      <c r="B35" s="102"/>
      <c r="C35" s="102"/>
      <c r="D35" s="102"/>
      <c r="E35" s="102"/>
      <c r="F35" s="102"/>
      <c r="G35" s="102"/>
      <c r="H35" s="102"/>
    </row>
    <row r="36" ht="15.75" customHeight="1">
      <c r="A36" s="102"/>
      <c r="B36" s="102"/>
      <c r="C36" s="102"/>
      <c r="D36" s="102"/>
      <c r="E36" s="102"/>
      <c r="F36" s="102"/>
      <c r="G36" s="102"/>
      <c r="H36" s="102"/>
    </row>
    <row r="37" ht="15.75" customHeight="1">
      <c r="A37" s="102"/>
      <c r="B37" s="102"/>
      <c r="C37" s="102"/>
      <c r="D37" s="102"/>
      <c r="E37" s="102"/>
      <c r="F37" s="102"/>
      <c r="G37" s="102"/>
      <c r="H37" s="102"/>
    </row>
    <row r="38" ht="15.75" customHeight="1">
      <c r="A38" s="102"/>
      <c r="B38" s="102"/>
      <c r="C38" s="102"/>
      <c r="D38" s="102"/>
      <c r="E38" s="102"/>
      <c r="F38" s="102"/>
      <c r="G38" s="102"/>
      <c r="H38" s="102"/>
    </row>
    <row r="39" ht="15.75" customHeight="1">
      <c r="A39" s="102"/>
      <c r="B39" s="102"/>
      <c r="C39" s="102"/>
      <c r="D39" s="102"/>
      <c r="E39" s="102"/>
      <c r="F39" s="102"/>
      <c r="G39" s="102"/>
      <c r="H39" s="102"/>
    </row>
    <row r="40" ht="15.75" customHeight="1">
      <c r="A40" s="102"/>
      <c r="B40" s="102"/>
      <c r="C40" s="102"/>
      <c r="D40" s="102"/>
      <c r="E40" s="102"/>
      <c r="F40" s="102"/>
      <c r="G40" s="102"/>
      <c r="H40" s="102"/>
    </row>
    <row r="41" ht="15.75" customHeight="1">
      <c r="A41" s="102"/>
      <c r="B41" s="102"/>
      <c r="C41" s="102"/>
      <c r="D41" s="102"/>
      <c r="E41" s="102"/>
      <c r="F41" s="102"/>
      <c r="G41" s="102"/>
      <c r="H41" s="102"/>
    </row>
    <row r="42" ht="15.75" customHeight="1">
      <c r="A42" s="102"/>
      <c r="B42" s="102"/>
      <c r="C42" s="102"/>
      <c r="D42" s="102"/>
      <c r="E42" s="102"/>
      <c r="F42" s="102"/>
      <c r="G42" s="102"/>
      <c r="H42" s="102"/>
    </row>
    <row r="43" ht="15.75" customHeight="1">
      <c r="A43" s="102"/>
      <c r="B43" s="102"/>
      <c r="C43" s="102"/>
      <c r="D43" s="102"/>
      <c r="E43" s="102"/>
      <c r="F43" s="102"/>
      <c r="G43" s="102"/>
      <c r="H43" s="102"/>
    </row>
    <row r="44" ht="15.75" customHeight="1">
      <c r="A44" s="102"/>
      <c r="B44" s="102"/>
      <c r="C44" s="102"/>
      <c r="D44" s="102"/>
      <c r="E44" s="102"/>
      <c r="F44" s="102"/>
      <c r="G44" s="102"/>
      <c r="H44" s="102"/>
    </row>
    <row r="45" ht="15.75" customHeight="1">
      <c r="A45" s="102"/>
      <c r="B45" s="102"/>
      <c r="C45" s="102"/>
      <c r="D45" s="102"/>
      <c r="E45" s="102"/>
      <c r="F45" s="102"/>
      <c r="G45" s="102"/>
      <c r="H45" s="102"/>
    </row>
    <row r="46" ht="15.75" customHeight="1">
      <c r="A46" s="102"/>
      <c r="B46" s="102"/>
      <c r="C46" s="102"/>
      <c r="D46" s="102"/>
      <c r="E46" s="102"/>
      <c r="F46" s="102"/>
      <c r="G46" s="102"/>
      <c r="H46" s="102"/>
    </row>
    <row r="47" ht="15.75" customHeight="1">
      <c r="A47" s="102"/>
      <c r="B47" s="102"/>
      <c r="C47" s="102"/>
      <c r="D47" s="102"/>
      <c r="E47" s="102"/>
      <c r="F47" s="102"/>
      <c r="G47" s="102"/>
      <c r="H47" s="102"/>
    </row>
    <row r="48" ht="15.75" customHeight="1">
      <c r="A48" s="102"/>
      <c r="B48" s="102"/>
      <c r="C48" s="102"/>
      <c r="D48" s="102"/>
      <c r="E48" s="102"/>
      <c r="F48" s="102"/>
      <c r="G48" s="102"/>
      <c r="H48" s="102"/>
    </row>
    <row r="49" ht="15.75" customHeight="1">
      <c r="A49" s="102"/>
      <c r="B49" s="102"/>
      <c r="C49" s="102"/>
      <c r="D49" s="102"/>
      <c r="E49" s="102"/>
      <c r="F49" s="102"/>
      <c r="G49" s="102"/>
      <c r="H49" s="102"/>
    </row>
    <row r="50" ht="15.75" customHeight="1">
      <c r="A50" s="102"/>
      <c r="B50" s="102"/>
      <c r="C50" s="102"/>
      <c r="D50" s="102"/>
      <c r="E50" s="102"/>
      <c r="F50" s="102"/>
      <c r="G50" s="102"/>
      <c r="H50" s="102"/>
    </row>
    <row r="51" ht="15.75" customHeight="1">
      <c r="A51" s="102"/>
      <c r="B51" s="102"/>
      <c r="C51" s="102"/>
      <c r="D51" s="102"/>
      <c r="E51" s="102"/>
      <c r="F51" s="102"/>
      <c r="G51" s="102"/>
      <c r="H51" s="102"/>
    </row>
    <row r="52" ht="15.75" customHeight="1">
      <c r="A52" s="102"/>
      <c r="B52" s="102"/>
      <c r="C52" s="102"/>
      <c r="D52" s="102"/>
      <c r="E52" s="102"/>
      <c r="F52" s="102"/>
      <c r="G52" s="102"/>
      <c r="H52" s="102"/>
    </row>
    <row r="53" ht="15.75" customHeight="1">
      <c r="A53" s="102"/>
      <c r="B53" s="102"/>
      <c r="C53" s="102"/>
      <c r="D53" s="102"/>
      <c r="E53" s="102"/>
      <c r="F53" s="102"/>
      <c r="G53" s="102"/>
      <c r="H53" s="102"/>
    </row>
    <row r="54" ht="15.75" customHeight="1">
      <c r="A54" s="102"/>
      <c r="B54" s="102"/>
      <c r="C54" s="102"/>
      <c r="D54" s="102"/>
      <c r="E54" s="102"/>
      <c r="F54" s="102"/>
      <c r="G54" s="102"/>
      <c r="H54" s="102"/>
    </row>
    <row r="55" ht="15.75" customHeight="1">
      <c r="A55" s="102"/>
      <c r="B55" s="102"/>
      <c r="C55" s="102"/>
      <c r="D55" s="102"/>
      <c r="E55" s="102"/>
      <c r="F55" s="102"/>
      <c r="G55" s="102"/>
      <c r="H55" s="102"/>
    </row>
    <row r="56" ht="15.75" customHeight="1">
      <c r="A56" s="102"/>
      <c r="B56" s="102"/>
      <c r="C56" s="102"/>
      <c r="D56" s="102"/>
      <c r="E56" s="102"/>
      <c r="F56" s="102"/>
      <c r="G56" s="102"/>
      <c r="H56" s="102"/>
    </row>
    <row r="57" ht="15.75" customHeight="1">
      <c r="A57" s="102"/>
      <c r="B57" s="102"/>
      <c r="C57" s="102"/>
      <c r="D57" s="102"/>
      <c r="E57" s="102"/>
      <c r="F57" s="102"/>
      <c r="G57" s="102"/>
      <c r="H57" s="102"/>
    </row>
    <row r="58" ht="15.75" customHeight="1">
      <c r="A58" s="102"/>
      <c r="B58" s="102"/>
      <c r="C58" s="102"/>
      <c r="D58" s="102"/>
      <c r="E58" s="102"/>
      <c r="F58" s="102"/>
      <c r="G58" s="102"/>
      <c r="H58" s="102"/>
    </row>
    <row r="59" ht="15.75" customHeight="1">
      <c r="A59" s="102"/>
      <c r="B59" s="102"/>
      <c r="C59" s="102"/>
      <c r="D59" s="102"/>
      <c r="E59" s="102"/>
      <c r="F59" s="102"/>
      <c r="G59" s="102"/>
      <c r="H59" s="102"/>
    </row>
    <row r="60" ht="15.75" customHeight="1">
      <c r="A60" s="102"/>
      <c r="B60" s="102"/>
      <c r="C60" s="102"/>
      <c r="D60" s="102"/>
      <c r="E60" s="102"/>
      <c r="F60" s="102"/>
      <c r="G60" s="102"/>
      <c r="H60" s="102"/>
    </row>
    <row r="61" ht="15.75" customHeight="1">
      <c r="A61" s="102"/>
      <c r="B61" s="102"/>
      <c r="C61" s="102"/>
      <c r="D61" s="102"/>
      <c r="E61" s="102"/>
      <c r="F61" s="102"/>
      <c r="G61" s="102"/>
      <c r="H61" s="102"/>
    </row>
    <row r="62" ht="15.75" customHeight="1">
      <c r="A62" s="102"/>
      <c r="B62" s="102"/>
      <c r="C62" s="102"/>
      <c r="D62" s="102"/>
      <c r="E62" s="102"/>
      <c r="F62" s="102"/>
      <c r="G62" s="102"/>
      <c r="H62" s="102"/>
    </row>
    <row r="63" ht="15.75" customHeight="1">
      <c r="A63" s="102"/>
      <c r="B63" s="102"/>
      <c r="C63" s="102"/>
      <c r="D63" s="102"/>
      <c r="E63" s="102"/>
      <c r="F63" s="102"/>
      <c r="G63" s="102"/>
      <c r="H63" s="102"/>
    </row>
    <row r="64" ht="15.75" customHeight="1">
      <c r="A64" s="102"/>
      <c r="B64" s="102"/>
      <c r="C64" s="102"/>
      <c r="D64" s="102"/>
      <c r="E64" s="102"/>
      <c r="F64" s="102"/>
      <c r="G64" s="102"/>
      <c r="H64" s="102"/>
    </row>
    <row r="65" ht="15.75" customHeight="1">
      <c r="A65" s="102"/>
      <c r="B65" s="102"/>
      <c r="C65" s="102"/>
      <c r="D65" s="102"/>
      <c r="E65" s="102"/>
      <c r="F65" s="102"/>
      <c r="G65" s="102"/>
      <c r="H65" s="102"/>
    </row>
    <row r="66" ht="15.75" customHeight="1">
      <c r="A66" s="102"/>
      <c r="B66" s="102"/>
      <c r="C66" s="102"/>
      <c r="D66" s="102"/>
      <c r="E66" s="102"/>
      <c r="F66" s="102"/>
      <c r="G66" s="102"/>
      <c r="H66" s="102"/>
    </row>
    <row r="67" ht="15.75" customHeight="1">
      <c r="A67" s="102"/>
      <c r="B67" s="102"/>
      <c r="C67" s="102"/>
      <c r="D67" s="102"/>
      <c r="E67" s="102"/>
      <c r="F67" s="102"/>
      <c r="G67" s="102"/>
      <c r="H67" s="102"/>
    </row>
    <row r="68" ht="15.75" customHeight="1">
      <c r="A68" s="102"/>
      <c r="B68" s="102"/>
      <c r="C68" s="102"/>
      <c r="D68" s="102"/>
      <c r="E68" s="102"/>
      <c r="F68" s="102"/>
      <c r="G68" s="102"/>
      <c r="H68" s="102"/>
    </row>
    <row r="69" ht="15.75" customHeight="1">
      <c r="A69" s="102"/>
      <c r="B69" s="102"/>
      <c r="C69" s="102"/>
      <c r="D69" s="102"/>
      <c r="E69" s="102"/>
      <c r="F69" s="102"/>
      <c r="G69" s="102"/>
      <c r="H69" s="102"/>
    </row>
    <row r="70" ht="15.75" customHeight="1">
      <c r="A70" s="102"/>
      <c r="B70" s="102"/>
      <c r="C70" s="102"/>
      <c r="D70" s="102"/>
      <c r="E70" s="102"/>
      <c r="F70" s="102"/>
      <c r="G70" s="102"/>
      <c r="H70" s="102"/>
    </row>
    <row r="71" ht="15.75" customHeight="1">
      <c r="A71" s="102"/>
      <c r="B71" s="102"/>
      <c r="C71" s="102"/>
      <c r="D71" s="102"/>
      <c r="E71" s="102"/>
      <c r="F71" s="102"/>
      <c r="G71" s="102"/>
      <c r="H71" s="102"/>
    </row>
    <row r="72" ht="15.75" customHeight="1">
      <c r="A72" s="102"/>
      <c r="B72" s="102"/>
      <c r="C72" s="102"/>
      <c r="D72" s="102"/>
      <c r="E72" s="102"/>
      <c r="F72" s="102"/>
      <c r="G72" s="102"/>
      <c r="H72" s="102"/>
    </row>
    <row r="73" ht="15.75" customHeight="1">
      <c r="A73" s="102"/>
      <c r="B73" s="102"/>
      <c r="C73" s="102"/>
      <c r="D73" s="102"/>
      <c r="E73" s="102"/>
      <c r="F73" s="102"/>
      <c r="G73" s="102"/>
      <c r="H73" s="102"/>
    </row>
    <row r="74" ht="15.75" customHeight="1">
      <c r="A74" s="102"/>
      <c r="B74" s="102"/>
      <c r="C74" s="102"/>
      <c r="D74" s="102"/>
      <c r="E74" s="102"/>
      <c r="F74" s="102"/>
      <c r="G74" s="102"/>
      <c r="H74" s="102"/>
    </row>
    <row r="75" ht="15.75" customHeight="1">
      <c r="A75" s="102"/>
      <c r="B75" s="102"/>
      <c r="C75" s="102"/>
      <c r="D75" s="102"/>
      <c r="E75" s="102"/>
      <c r="F75" s="102"/>
      <c r="G75" s="102"/>
      <c r="H75" s="102"/>
    </row>
    <row r="76" ht="15.75" customHeight="1">
      <c r="A76" s="102"/>
      <c r="B76" s="102"/>
      <c r="C76" s="102"/>
      <c r="D76" s="102"/>
      <c r="E76" s="102"/>
      <c r="F76" s="102"/>
      <c r="G76" s="102"/>
      <c r="H76" s="102"/>
    </row>
    <row r="77" ht="15.75" customHeight="1">
      <c r="A77" s="102"/>
      <c r="B77" s="102"/>
      <c r="C77" s="102"/>
      <c r="D77" s="102"/>
      <c r="E77" s="102"/>
      <c r="F77" s="102"/>
      <c r="G77" s="102"/>
      <c r="H77" s="102"/>
    </row>
    <row r="78" ht="15.75" customHeight="1">
      <c r="A78" s="102"/>
      <c r="B78" s="102"/>
      <c r="C78" s="102"/>
      <c r="D78" s="102"/>
      <c r="E78" s="102"/>
      <c r="F78" s="102"/>
      <c r="G78" s="102"/>
      <c r="H78" s="102"/>
    </row>
    <row r="79" ht="15.75" customHeight="1">
      <c r="A79" s="102"/>
      <c r="B79" s="102"/>
      <c r="C79" s="102"/>
      <c r="D79" s="102"/>
      <c r="E79" s="102"/>
      <c r="F79" s="102"/>
      <c r="G79" s="102"/>
      <c r="H79" s="102"/>
    </row>
    <row r="80" ht="15.75" customHeight="1">
      <c r="A80" s="102"/>
      <c r="B80" s="102"/>
      <c r="C80" s="102"/>
      <c r="D80" s="102"/>
      <c r="E80" s="102"/>
      <c r="F80" s="102"/>
      <c r="G80" s="102"/>
      <c r="H80" s="102"/>
    </row>
    <row r="81" ht="15.75" customHeight="1">
      <c r="A81" s="102"/>
      <c r="B81" s="102"/>
      <c r="C81" s="102"/>
      <c r="D81" s="102"/>
      <c r="E81" s="102"/>
      <c r="F81" s="102"/>
      <c r="G81" s="102"/>
      <c r="H81" s="102"/>
    </row>
    <row r="82" ht="15.75" customHeight="1">
      <c r="A82" s="102"/>
      <c r="B82" s="102"/>
      <c r="C82" s="102"/>
      <c r="D82" s="102"/>
      <c r="E82" s="102"/>
      <c r="F82" s="102"/>
      <c r="G82" s="102"/>
      <c r="H82" s="102"/>
    </row>
    <row r="83" ht="15.75" customHeight="1">
      <c r="A83" s="102"/>
      <c r="B83" s="102"/>
      <c r="C83" s="102"/>
      <c r="D83" s="102"/>
      <c r="E83" s="102"/>
      <c r="F83" s="102"/>
      <c r="G83" s="102"/>
      <c r="H83" s="102"/>
    </row>
    <row r="84" ht="15.75" customHeight="1">
      <c r="A84" s="102"/>
      <c r="B84" s="102"/>
      <c r="C84" s="102"/>
      <c r="D84" s="102"/>
      <c r="E84" s="102"/>
      <c r="F84" s="102"/>
      <c r="G84" s="102"/>
      <c r="H84" s="102"/>
    </row>
    <row r="85" ht="15.75" customHeight="1">
      <c r="A85" s="102"/>
      <c r="B85" s="102"/>
      <c r="C85" s="102"/>
      <c r="D85" s="102"/>
      <c r="E85" s="102"/>
      <c r="F85" s="102"/>
      <c r="G85" s="102"/>
      <c r="H85" s="102"/>
    </row>
    <row r="86" ht="15.75" customHeight="1">
      <c r="A86" s="102"/>
      <c r="B86" s="102"/>
      <c r="C86" s="102"/>
      <c r="D86" s="102"/>
      <c r="E86" s="102"/>
      <c r="F86" s="102"/>
      <c r="G86" s="102"/>
      <c r="H86" s="102"/>
    </row>
    <row r="87" ht="15.75" customHeight="1">
      <c r="A87" s="102"/>
      <c r="B87" s="102"/>
      <c r="C87" s="102"/>
      <c r="D87" s="102"/>
      <c r="E87" s="102"/>
      <c r="F87" s="102"/>
      <c r="G87" s="102"/>
      <c r="H87" s="102"/>
    </row>
    <row r="88" ht="15.75" customHeight="1">
      <c r="A88" s="102"/>
      <c r="B88" s="102"/>
      <c r="C88" s="102"/>
      <c r="D88" s="102"/>
      <c r="E88" s="102"/>
      <c r="F88" s="102"/>
      <c r="G88" s="102"/>
      <c r="H88" s="102"/>
    </row>
    <row r="89" ht="15.75" customHeight="1">
      <c r="A89" s="102"/>
      <c r="B89" s="102"/>
      <c r="C89" s="102"/>
      <c r="D89" s="102"/>
      <c r="E89" s="102"/>
      <c r="F89" s="102"/>
      <c r="G89" s="102"/>
      <c r="H89" s="102"/>
    </row>
    <row r="90" ht="15.75" customHeight="1">
      <c r="A90" s="102"/>
      <c r="B90" s="102"/>
      <c r="C90" s="102"/>
      <c r="D90" s="102"/>
      <c r="E90" s="102"/>
      <c r="F90" s="102"/>
      <c r="G90" s="102"/>
      <c r="H90" s="102"/>
    </row>
    <row r="91" ht="15.75" customHeight="1">
      <c r="A91" s="102"/>
      <c r="B91" s="102"/>
      <c r="C91" s="102"/>
      <c r="D91" s="102"/>
      <c r="E91" s="102"/>
      <c r="F91" s="102"/>
      <c r="G91" s="102"/>
      <c r="H91" s="102"/>
    </row>
    <row r="92" ht="15.75" customHeight="1">
      <c r="A92" s="102"/>
      <c r="B92" s="102"/>
      <c r="C92" s="102"/>
      <c r="D92" s="102"/>
      <c r="E92" s="102"/>
      <c r="F92" s="102"/>
      <c r="G92" s="102"/>
      <c r="H92" s="102"/>
    </row>
    <row r="93" ht="15.75" customHeight="1">
      <c r="A93" s="102"/>
      <c r="B93" s="102"/>
      <c r="C93" s="102"/>
      <c r="D93" s="102"/>
      <c r="E93" s="102"/>
      <c r="F93" s="102"/>
      <c r="G93" s="102"/>
      <c r="H93" s="102"/>
    </row>
    <row r="94" ht="15.75" customHeight="1">
      <c r="A94" s="102"/>
      <c r="B94" s="102"/>
      <c r="C94" s="102"/>
      <c r="D94" s="102"/>
      <c r="E94" s="102"/>
      <c r="F94" s="102"/>
      <c r="G94" s="102"/>
      <c r="H94" s="102"/>
    </row>
    <row r="95" ht="15.75" customHeight="1">
      <c r="A95" s="102"/>
      <c r="B95" s="102"/>
      <c r="C95" s="102"/>
      <c r="D95" s="102"/>
      <c r="E95" s="102"/>
      <c r="F95" s="102"/>
      <c r="G95" s="102"/>
      <c r="H95" s="102"/>
    </row>
    <row r="96" ht="15.75" customHeight="1">
      <c r="A96" s="102"/>
      <c r="B96" s="102"/>
      <c r="C96" s="102"/>
      <c r="D96" s="102"/>
      <c r="E96" s="102"/>
      <c r="F96" s="102"/>
      <c r="G96" s="102"/>
      <c r="H96" s="102"/>
    </row>
    <row r="97" ht="15.75" customHeight="1">
      <c r="A97" s="102"/>
      <c r="B97" s="102"/>
      <c r="C97" s="102"/>
      <c r="D97" s="102"/>
      <c r="E97" s="102"/>
      <c r="F97" s="102"/>
      <c r="G97" s="102"/>
      <c r="H97" s="102"/>
    </row>
    <row r="98" ht="15.75" customHeight="1">
      <c r="A98" s="102"/>
      <c r="B98" s="102"/>
      <c r="C98" s="102"/>
      <c r="D98" s="102"/>
      <c r="E98" s="102"/>
      <c r="F98" s="102"/>
      <c r="G98" s="102"/>
      <c r="H98" s="102"/>
    </row>
    <row r="99" ht="15.75" customHeight="1">
      <c r="A99" s="102"/>
      <c r="B99" s="102"/>
      <c r="C99" s="102"/>
      <c r="D99" s="102"/>
      <c r="E99" s="102"/>
      <c r="F99" s="102"/>
      <c r="G99" s="102"/>
      <c r="H99" s="102"/>
    </row>
    <row r="100" ht="15.75" customHeight="1">
      <c r="A100" s="102"/>
      <c r="B100" s="102"/>
      <c r="C100" s="102"/>
      <c r="D100" s="102"/>
      <c r="E100" s="102"/>
      <c r="F100" s="102"/>
      <c r="G100" s="102"/>
      <c r="H100" s="102"/>
    </row>
    <row r="101" ht="15.75" customHeight="1">
      <c r="A101" s="102"/>
      <c r="B101" s="102"/>
      <c r="C101" s="102"/>
      <c r="D101" s="102"/>
      <c r="E101" s="102"/>
      <c r="F101" s="102"/>
      <c r="G101" s="102"/>
      <c r="H101" s="102"/>
    </row>
    <row r="102" ht="15.75" customHeight="1">
      <c r="A102" s="102"/>
      <c r="B102" s="102"/>
      <c r="C102" s="102"/>
      <c r="D102" s="102"/>
      <c r="E102" s="102"/>
      <c r="F102" s="102"/>
      <c r="G102" s="102"/>
      <c r="H102" s="102"/>
    </row>
    <row r="103" ht="15.75" customHeight="1">
      <c r="A103" s="102"/>
      <c r="B103" s="102"/>
      <c r="C103" s="102"/>
      <c r="D103" s="102"/>
      <c r="E103" s="102"/>
      <c r="F103" s="102"/>
      <c r="G103" s="102"/>
      <c r="H103" s="102"/>
    </row>
    <row r="104" ht="15.75" customHeight="1">
      <c r="A104" s="102"/>
      <c r="B104" s="102"/>
      <c r="C104" s="102"/>
      <c r="D104" s="102"/>
      <c r="E104" s="102"/>
      <c r="F104" s="102"/>
      <c r="G104" s="102"/>
      <c r="H104" s="102"/>
    </row>
    <row r="105" ht="15.75" customHeight="1">
      <c r="A105" s="102"/>
      <c r="B105" s="102"/>
      <c r="C105" s="102"/>
      <c r="D105" s="102"/>
      <c r="E105" s="102"/>
      <c r="F105" s="102"/>
      <c r="G105" s="102"/>
      <c r="H105" s="102"/>
    </row>
    <row r="106" ht="15.75" customHeight="1">
      <c r="A106" s="102"/>
      <c r="B106" s="102"/>
      <c r="C106" s="102"/>
      <c r="D106" s="102"/>
      <c r="E106" s="102"/>
      <c r="F106" s="102"/>
      <c r="G106" s="102"/>
      <c r="H106" s="102"/>
    </row>
    <row r="107" ht="15.75" customHeight="1">
      <c r="A107" s="102"/>
      <c r="B107" s="102"/>
      <c r="C107" s="102"/>
      <c r="D107" s="102"/>
      <c r="E107" s="102"/>
      <c r="F107" s="102"/>
      <c r="G107" s="102"/>
      <c r="H107" s="102"/>
    </row>
    <row r="108" ht="15.75" customHeight="1">
      <c r="A108" s="102"/>
      <c r="B108" s="102"/>
      <c r="C108" s="102"/>
      <c r="D108" s="102"/>
      <c r="E108" s="102"/>
      <c r="F108" s="102"/>
      <c r="G108" s="102"/>
      <c r="H108" s="102"/>
    </row>
    <row r="109" ht="15.75" customHeight="1">
      <c r="A109" s="102"/>
      <c r="B109" s="102"/>
      <c r="C109" s="102"/>
      <c r="D109" s="102"/>
      <c r="E109" s="102"/>
      <c r="F109" s="102"/>
      <c r="G109" s="102"/>
      <c r="H109" s="102"/>
    </row>
    <row r="110" ht="15.75" customHeight="1">
      <c r="A110" s="102"/>
      <c r="B110" s="102"/>
      <c r="C110" s="102"/>
      <c r="D110" s="102"/>
      <c r="E110" s="102"/>
      <c r="F110" s="102"/>
      <c r="G110" s="102"/>
      <c r="H110" s="102"/>
    </row>
    <row r="111" ht="15.75" customHeight="1">
      <c r="A111" s="102"/>
      <c r="B111" s="102"/>
      <c r="C111" s="102"/>
      <c r="D111" s="102"/>
      <c r="E111" s="102"/>
      <c r="F111" s="102"/>
      <c r="G111" s="102"/>
      <c r="H111" s="102"/>
    </row>
    <row r="112" ht="15.75" customHeight="1">
      <c r="A112" s="102"/>
      <c r="B112" s="102"/>
      <c r="C112" s="102"/>
      <c r="D112" s="102"/>
      <c r="E112" s="102"/>
      <c r="F112" s="102"/>
      <c r="G112" s="102"/>
      <c r="H112" s="102"/>
    </row>
    <row r="113" ht="15.75" customHeight="1">
      <c r="A113" s="102"/>
      <c r="B113" s="102"/>
      <c r="C113" s="102"/>
      <c r="D113" s="102"/>
      <c r="E113" s="102"/>
      <c r="F113" s="102"/>
      <c r="G113" s="102"/>
      <c r="H113" s="102"/>
    </row>
    <row r="114" ht="15.75" customHeight="1">
      <c r="A114" s="102"/>
      <c r="B114" s="102"/>
      <c r="C114" s="102"/>
      <c r="D114" s="102"/>
      <c r="E114" s="102"/>
      <c r="F114" s="102"/>
      <c r="G114" s="102"/>
      <c r="H114" s="102"/>
    </row>
    <row r="115" ht="15.75" customHeight="1">
      <c r="A115" s="102"/>
      <c r="B115" s="102"/>
      <c r="C115" s="102"/>
      <c r="D115" s="102"/>
      <c r="E115" s="102"/>
      <c r="F115" s="102"/>
      <c r="G115" s="102"/>
      <c r="H115" s="102"/>
    </row>
    <row r="116" ht="15.75" customHeight="1">
      <c r="A116" s="102"/>
      <c r="B116" s="102"/>
      <c r="C116" s="102"/>
      <c r="D116" s="102"/>
      <c r="E116" s="102"/>
      <c r="F116" s="102"/>
      <c r="G116" s="102"/>
      <c r="H116" s="102"/>
    </row>
    <row r="117" ht="15.75" customHeight="1">
      <c r="A117" s="102"/>
      <c r="B117" s="102"/>
      <c r="C117" s="102"/>
      <c r="D117" s="102"/>
      <c r="E117" s="102"/>
      <c r="F117" s="102"/>
      <c r="G117" s="102"/>
      <c r="H117" s="102"/>
    </row>
    <row r="118" ht="15.75" customHeight="1">
      <c r="A118" s="102"/>
      <c r="B118" s="102"/>
      <c r="C118" s="102"/>
      <c r="D118" s="102"/>
      <c r="E118" s="102"/>
      <c r="F118" s="102"/>
      <c r="G118" s="102"/>
      <c r="H118" s="102"/>
    </row>
    <row r="119" ht="15.75" customHeight="1">
      <c r="A119" s="102"/>
      <c r="B119" s="102"/>
      <c r="C119" s="102"/>
      <c r="D119" s="102"/>
      <c r="E119" s="102"/>
      <c r="F119" s="102"/>
      <c r="G119" s="102"/>
      <c r="H119" s="102"/>
    </row>
    <row r="120" ht="15.75" customHeight="1">
      <c r="A120" s="102"/>
      <c r="B120" s="102"/>
      <c r="C120" s="102"/>
      <c r="D120" s="102"/>
      <c r="E120" s="102"/>
      <c r="F120" s="102"/>
      <c r="G120" s="102"/>
      <c r="H120" s="102"/>
    </row>
    <row r="121" ht="15.75" customHeight="1">
      <c r="A121" s="102"/>
      <c r="B121" s="102"/>
      <c r="C121" s="102"/>
      <c r="D121" s="102"/>
      <c r="E121" s="102"/>
      <c r="F121" s="102"/>
      <c r="G121" s="102"/>
      <c r="H121" s="102"/>
    </row>
    <row r="122" ht="15.75" customHeight="1">
      <c r="A122" s="102"/>
      <c r="B122" s="102"/>
      <c r="C122" s="102"/>
      <c r="D122" s="102"/>
      <c r="E122" s="102"/>
      <c r="F122" s="102"/>
      <c r="G122" s="102"/>
      <c r="H122" s="102"/>
    </row>
    <row r="123" ht="15.75" customHeight="1">
      <c r="A123" s="102"/>
      <c r="B123" s="102"/>
      <c r="C123" s="102"/>
      <c r="D123" s="102"/>
      <c r="E123" s="102"/>
      <c r="F123" s="102"/>
      <c r="G123" s="102"/>
      <c r="H123" s="102"/>
    </row>
    <row r="124" ht="15.75" customHeight="1">
      <c r="A124" s="102"/>
      <c r="B124" s="102"/>
      <c r="C124" s="102"/>
      <c r="D124" s="102"/>
      <c r="E124" s="102"/>
      <c r="F124" s="102"/>
      <c r="G124" s="102"/>
      <c r="H124" s="102"/>
    </row>
    <row r="125" ht="15.75" customHeight="1">
      <c r="A125" s="102"/>
      <c r="B125" s="102"/>
      <c r="C125" s="102"/>
      <c r="D125" s="102"/>
      <c r="E125" s="102"/>
      <c r="F125" s="102"/>
      <c r="G125" s="102"/>
      <c r="H125" s="102"/>
    </row>
    <row r="126" ht="15.75" customHeight="1">
      <c r="A126" s="102"/>
      <c r="B126" s="102"/>
      <c r="C126" s="102"/>
      <c r="D126" s="102"/>
      <c r="E126" s="102"/>
      <c r="F126" s="102"/>
      <c r="G126" s="102"/>
      <c r="H126" s="102"/>
    </row>
    <row r="127" ht="15.75" customHeight="1">
      <c r="A127" s="102"/>
      <c r="B127" s="102"/>
      <c r="C127" s="102"/>
      <c r="D127" s="102"/>
      <c r="E127" s="102"/>
      <c r="F127" s="102"/>
      <c r="G127" s="102"/>
      <c r="H127" s="102"/>
    </row>
    <row r="128" ht="15.75" customHeight="1">
      <c r="A128" s="102"/>
      <c r="B128" s="102"/>
      <c r="C128" s="102"/>
      <c r="D128" s="102"/>
      <c r="E128" s="102"/>
      <c r="F128" s="102"/>
      <c r="G128" s="102"/>
      <c r="H128" s="102"/>
    </row>
    <row r="129" ht="15.75" customHeight="1">
      <c r="A129" s="102"/>
      <c r="B129" s="102"/>
      <c r="C129" s="102"/>
      <c r="D129" s="102"/>
      <c r="E129" s="102"/>
      <c r="F129" s="102"/>
      <c r="G129" s="102"/>
      <c r="H129" s="102"/>
    </row>
    <row r="130" ht="15.75" customHeight="1">
      <c r="A130" s="102"/>
      <c r="B130" s="102"/>
      <c r="C130" s="102"/>
      <c r="D130" s="102"/>
      <c r="E130" s="102"/>
      <c r="F130" s="102"/>
      <c r="G130" s="102"/>
      <c r="H130" s="102"/>
    </row>
    <row r="131" ht="15.75" customHeight="1">
      <c r="A131" s="102"/>
      <c r="B131" s="102"/>
      <c r="C131" s="102"/>
      <c r="D131" s="102"/>
      <c r="E131" s="102"/>
      <c r="F131" s="102"/>
      <c r="G131" s="102"/>
      <c r="H131" s="102"/>
    </row>
    <row r="132" ht="15.75" customHeight="1">
      <c r="A132" s="102"/>
      <c r="B132" s="102"/>
      <c r="C132" s="102"/>
      <c r="D132" s="102"/>
      <c r="E132" s="102"/>
      <c r="F132" s="102"/>
      <c r="G132" s="102"/>
      <c r="H132" s="102"/>
    </row>
    <row r="133" ht="15.75" customHeight="1">
      <c r="A133" s="102"/>
      <c r="B133" s="102"/>
      <c r="C133" s="102"/>
      <c r="D133" s="102"/>
      <c r="E133" s="102"/>
      <c r="F133" s="102"/>
      <c r="G133" s="102"/>
      <c r="H133" s="102"/>
    </row>
    <row r="134" ht="15.75" customHeight="1">
      <c r="A134" s="102"/>
      <c r="B134" s="102"/>
      <c r="C134" s="102"/>
      <c r="D134" s="102"/>
      <c r="E134" s="102"/>
      <c r="F134" s="102"/>
      <c r="G134" s="102"/>
      <c r="H134" s="102"/>
    </row>
    <row r="135" ht="15.75" customHeight="1">
      <c r="A135" s="102"/>
      <c r="B135" s="102"/>
      <c r="C135" s="102"/>
      <c r="D135" s="102"/>
      <c r="E135" s="102"/>
      <c r="F135" s="102"/>
      <c r="G135" s="102"/>
      <c r="H135" s="102"/>
    </row>
    <row r="136" ht="15.75" customHeight="1">
      <c r="A136" s="102"/>
      <c r="B136" s="102"/>
      <c r="C136" s="102"/>
      <c r="D136" s="102"/>
      <c r="E136" s="102"/>
      <c r="F136" s="102"/>
      <c r="G136" s="102"/>
      <c r="H136" s="102"/>
    </row>
    <row r="137" ht="15.75" customHeight="1">
      <c r="A137" s="102"/>
      <c r="B137" s="102"/>
      <c r="C137" s="102"/>
      <c r="D137" s="102"/>
      <c r="E137" s="102"/>
      <c r="F137" s="102"/>
      <c r="G137" s="102"/>
      <c r="H137" s="102"/>
    </row>
    <row r="138" ht="15.75" customHeight="1">
      <c r="A138" s="102"/>
      <c r="B138" s="102"/>
      <c r="C138" s="102"/>
      <c r="D138" s="102"/>
      <c r="E138" s="102"/>
      <c r="F138" s="102"/>
      <c r="G138" s="102"/>
      <c r="H138" s="102"/>
    </row>
    <row r="139" ht="15.75" customHeight="1">
      <c r="A139" s="102"/>
      <c r="B139" s="102"/>
      <c r="C139" s="102"/>
      <c r="D139" s="102"/>
      <c r="E139" s="102"/>
      <c r="F139" s="102"/>
      <c r="G139" s="102"/>
      <c r="H139" s="102"/>
    </row>
    <row r="140" ht="15.75" customHeight="1">
      <c r="A140" s="102"/>
      <c r="B140" s="102"/>
      <c r="C140" s="102"/>
      <c r="D140" s="102"/>
      <c r="E140" s="102"/>
      <c r="F140" s="102"/>
      <c r="G140" s="102"/>
      <c r="H140" s="102"/>
    </row>
    <row r="141" ht="15.75" customHeight="1">
      <c r="A141" s="102"/>
      <c r="B141" s="102"/>
      <c r="C141" s="102"/>
      <c r="D141" s="102"/>
      <c r="E141" s="102"/>
      <c r="F141" s="102"/>
      <c r="G141" s="102"/>
      <c r="H141" s="102"/>
    </row>
    <row r="142" ht="15.75" customHeight="1">
      <c r="A142" s="102"/>
      <c r="B142" s="102"/>
      <c r="C142" s="102"/>
      <c r="D142" s="102"/>
      <c r="E142" s="102"/>
      <c r="F142" s="102"/>
      <c r="G142" s="102"/>
      <c r="H142" s="102"/>
    </row>
    <row r="143" ht="15.75" customHeight="1">
      <c r="A143" s="102"/>
      <c r="B143" s="102"/>
      <c r="C143" s="102"/>
      <c r="D143" s="102"/>
      <c r="E143" s="102"/>
      <c r="F143" s="102"/>
      <c r="G143" s="102"/>
      <c r="H143" s="102"/>
    </row>
    <row r="144" ht="15.75" customHeight="1">
      <c r="A144" s="102"/>
      <c r="B144" s="102"/>
      <c r="C144" s="102"/>
      <c r="D144" s="102"/>
      <c r="E144" s="102"/>
      <c r="F144" s="102"/>
      <c r="G144" s="102"/>
      <c r="H144" s="102"/>
    </row>
    <row r="145" ht="15.75" customHeight="1">
      <c r="A145" s="102"/>
      <c r="B145" s="102"/>
      <c r="C145" s="102"/>
      <c r="D145" s="102"/>
      <c r="E145" s="102"/>
      <c r="F145" s="102"/>
      <c r="G145" s="102"/>
      <c r="H145" s="102"/>
    </row>
    <row r="146" ht="15.75" customHeight="1">
      <c r="A146" s="102"/>
      <c r="B146" s="102"/>
      <c r="C146" s="102"/>
      <c r="D146" s="102"/>
      <c r="E146" s="102"/>
      <c r="F146" s="102"/>
      <c r="G146" s="102"/>
      <c r="H146" s="102"/>
    </row>
    <row r="147" ht="15.75" customHeight="1">
      <c r="A147" s="102"/>
      <c r="B147" s="102"/>
      <c r="C147" s="102"/>
      <c r="D147" s="102"/>
      <c r="E147" s="102"/>
      <c r="F147" s="102"/>
      <c r="G147" s="102"/>
      <c r="H147" s="102"/>
    </row>
    <row r="148" ht="15.75" customHeight="1">
      <c r="A148" s="102"/>
      <c r="B148" s="102"/>
      <c r="C148" s="102"/>
      <c r="D148" s="102"/>
      <c r="E148" s="102"/>
      <c r="F148" s="102"/>
      <c r="G148" s="102"/>
      <c r="H148" s="102"/>
    </row>
    <row r="149" ht="15.75" customHeight="1">
      <c r="A149" s="102"/>
      <c r="B149" s="102"/>
      <c r="C149" s="102"/>
      <c r="D149" s="102"/>
      <c r="E149" s="102"/>
      <c r="F149" s="102"/>
      <c r="G149" s="102"/>
      <c r="H149" s="102"/>
    </row>
    <row r="150" ht="15.75" customHeight="1">
      <c r="A150" s="102"/>
      <c r="B150" s="102"/>
      <c r="C150" s="102"/>
      <c r="D150" s="102"/>
      <c r="E150" s="102"/>
      <c r="F150" s="102"/>
      <c r="G150" s="102"/>
      <c r="H150" s="102"/>
    </row>
    <row r="151" ht="15.75" customHeight="1">
      <c r="A151" s="102"/>
      <c r="B151" s="102"/>
      <c r="C151" s="102"/>
      <c r="D151" s="102"/>
      <c r="E151" s="102"/>
      <c r="F151" s="102"/>
      <c r="G151" s="102"/>
      <c r="H151" s="102"/>
    </row>
    <row r="152" ht="15.75" customHeight="1">
      <c r="A152" s="102"/>
      <c r="B152" s="102"/>
      <c r="C152" s="102"/>
      <c r="D152" s="102"/>
      <c r="E152" s="102"/>
      <c r="F152" s="102"/>
      <c r="G152" s="102"/>
      <c r="H152" s="102"/>
    </row>
    <row r="153" ht="15.75" customHeight="1">
      <c r="A153" s="102"/>
      <c r="B153" s="102"/>
      <c r="C153" s="102"/>
      <c r="D153" s="102"/>
      <c r="E153" s="102"/>
      <c r="F153" s="102"/>
      <c r="G153" s="102"/>
      <c r="H153" s="102"/>
    </row>
    <row r="154" ht="15.75" customHeight="1">
      <c r="A154" s="102"/>
      <c r="B154" s="102"/>
      <c r="C154" s="102"/>
      <c r="D154" s="102"/>
      <c r="E154" s="102"/>
      <c r="F154" s="102"/>
      <c r="G154" s="102"/>
      <c r="H154" s="102"/>
    </row>
    <row r="155" ht="15.75" customHeight="1">
      <c r="A155" s="102"/>
      <c r="B155" s="102"/>
      <c r="C155" s="102"/>
      <c r="D155" s="102"/>
      <c r="E155" s="102"/>
      <c r="F155" s="102"/>
      <c r="G155" s="102"/>
      <c r="H155" s="102"/>
    </row>
    <row r="156" ht="15.75" customHeight="1">
      <c r="A156" s="102"/>
      <c r="B156" s="102"/>
      <c r="C156" s="102"/>
      <c r="D156" s="102"/>
      <c r="E156" s="102"/>
      <c r="F156" s="102"/>
      <c r="G156" s="102"/>
      <c r="H156" s="102"/>
    </row>
    <row r="157" ht="15.75" customHeight="1">
      <c r="A157" s="102"/>
      <c r="B157" s="102"/>
      <c r="C157" s="102"/>
      <c r="D157" s="102"/>
      <c r="E157" s="102"/>
      <c r="F157" s="102"/>
      <c r="G157" s="102"/>
      <c r="H157" s="102"/>
    </row>
    <row r="158" ht="15.75" customHeight="1">
      <c r="A158" s="102"/>
      <c r="B158" s="102"/>
      <c r="C158" s="102"/>
      <c r="D158" s="102"/>
      <c r="E158" s="102"/>
      <c r="F158" s="102"/>
      <c r="G158" s="102"/>
      <c r="H158" s="102"/>
    </row>
    <row r="159" ht="15.75" customHeight="1">
      <c r="A159" s="102"/>
      <c r="B159" s="102"/>
      <c r="C159" s="102"/>
      <c r="D159" s="102"/>
      <c r="E159" s="102"/>
      <c r="F159" s="102"/>
      <c r="G159" s="102"/>
      <c r="H159" s="102"/>
    </row>
    <row r="160" ht="15.75" customHeight="1">
      <c r="A160" s="102"/>
      <c r="B160" s="102"/>
      <c r="C160" s="102"/>
      <c r="D160" s="102"/>
      <c r="E160" s="102"/>
      <c r="F160" s="102"/>
      <c r="G160" s="102"/>
      <c r="H160" s="102"/>
    </row>
    <row r="161" ht="15.75" customHeight="1">
      <c r="A161" s="102"/>
      <c r="B161" s="102"/>
      <c r="C161" s="102"/>
      <c r="D161" s="102"/>
      <c r="E161" s="102"/>
      <c r="F161" s="102"/>
      <c r="G161" s="102"/>
      <c r="H161" s="102"/>
    </row>
    <row r="162" ht="15.75" customHeight="1">
      <c r="A162" s="102"/>
      <c r="B162" s="102"/>
      <c r="C162" s="102"/>
      <c r="D162" s="102"/>
      <c r="E162" s="102"/>
      <c r="F162" s="102"/>
      <c r="G162" s="102"/>
      <c r="H162" s="102"/>
    </row>
    <row r="163" ht="15.75" customHeight="1">
      <c r="A163" s="102"/>
      <c r="B163" s="102"/>
      <c r="C163" s="102"/>
      <c r="D163" s="102"/>
      <c r="E163" s="102"/>
      <c r="F163" s="102"/>
      <c r="G163" s="102"/>
      <c r="H163" s="102"/>
    </row>
    <row r="164" ht="15.75" customHeight="1">
      <c r="A164" s="102"/>
      <c r="B164" s="102"/>
      <c r="C164" s="102"/>
      <c r="D164" s="102"/>
      <c r="E164" s="102"/>
      <c r="F164" s="102"/>
      <c r="G164" s="102"/>
      <c r="H164" s="102"/>
    </row>
    <row r="165" ht="15.75" customHeight="1">
      <c r="A165" s="102"/>
      <c r="B165" s="102"/>
      <c r="C165" s="102"/>
      <c r="D165" s="102"/>
      <c r="E165" s="102"/>
      <c r="F165" s="102"/>
      <c r="G165" s="102"/>
      <c r="H165" s="102"/>
    </row>
    <row r="166" ht="15.75" customHeight="1">
      <c r="A166" s="102"/>
      <c r="B166" s="102"/>
      <c r="C166" s="102"/>
      <c r="D166" s="102"/>
      <c r="E166" s="102"/>
      <c r="F166" s="102"/>
      <c r="G166" s="102"/>
      <c r="H166" s="102"/>
    </row>
    <row r="167" ht="15.75" customHeight="1">
      <c r="A167" s="102"/>
      <c r="B167" s="102"/>
      <c r="C167" s="102"/>
      <c r="D167" s="102"/>
      <c r="E167" s="102"/>
      <c r="F167" s="102"/>
      <c r="G167" s="102"/>
      <c r="H167" s="102"/>
    </row>
    <row r="168" ht="15.75" customHeight="1">
      <c r="A168" s="102"/>
      <c r="B168" s="102"/>
      <c r="C168" s="102"/>
      <c r="D168" s="102"/>
      <c r="E168" s="102"/>
      <c r="F168" s="102"/>
      <c r="G168" s="102"/>
      <c r="H168" s="102"/>
    </row>
    <row r="169" ht="15.75" customHeight="1">
      <c r="A169" s="102"/>
      <c r="B169" s="102"/>
      <c r="C169" s="102"/>
      <c r="D169" s="102"/>
      <c r="E169" s="102"/>
      <c r="F169" s="102"/>
      <c r="G169" s="102"/>
      <c r="H169" s="102"/>
    </row>
    <row r="170" ht="15.75" customHeight="1">
      <c r="A170" s="102"/>
      <c r="B170" s="102"/>
      <c r="C170" s="102"/>
      <c r="D170" s="102"/>
      <c r="E170" s="102"/>
      <c r="F170" s="102"/>
      <c r="G170" s="102"/>
      <c r="H170" s="102"/>
    </row>
    <row r="171" ht="15.75" customHeight="1">
      <c r="A171" s="102"/>
      <c r="B171" s="102"/>
      <c r="C171" s="102"/>
      <c r="D171" s="102"/>
      <c r="E171" s="102"/>
      <c r="F171" s="102"/>
      <c r="G171" s="102"/>
      <c r="H171" s="102"/>
    </row>
    <row r="172" ht="15.75" customHeight="1">
      <c r="A172" s="102"/>
      <c r="B172" s="102"/>
      <c r="C172" s="102"/>
      <c r="D172" s="102"/>
      <c r="E172" s="102"/>
      <c r="F172" s="102"/>
      <c r="G172" s="102"/>
      <c r="H172" s="102"/>
    </row>
    <row r="173" ht="15.75" customHeight="1">
      <c r="A173" s="102"/>
      <c r="B173" s="102"/>
      <c r="C173" s="102"/>
      <c r="D173" s="102"/>
      <c r="E173" s="102"/>
      <c r="F173" s="102"/>
      <c r="G173" s="102"/>
      <c r="H173" s="102"/>
    </row>
    <row r="174" ht="15.75" customHeight="1">
      <c r="A174" s="102"/>
      <c r="B174" s="102"/>
      <c r="C174" s="102"/>
      <c r="D174" s="102"/>
      <c r="E174" s="102"/>
      <c r="F174" s="102"/>
      <c r="G174" s="102"/>
      <c r="H174" s="102"/>
    </row>
    <row r="175" ht="15.75" customHeight="1">
      <c r="A175" s="102"/>
      <c r="B175" s="102"/>
      <c r="C175" s="102"/>
      <c r="D175" s="102"/>
      <c r="E175" s="102"/>
      <c r="F175" s="102"/>
      <c r="G175" s="102"/>
      <c r="H175" s="102"/>
    </row>
    <row r="176" ht="15.75" customHeight="1">
      <c r="A176" s="102"/>
      <c r="B176" s="102"/>
      <c r="C176" s="102"/>
      <c r="D176" s="102"/>
      <c r="E176" s="102"/>
      <c r="F176" s="102"/>
      <c r="G176" s="102"/>
      <c r="H176" s="102"/>
    </row>
    <row r="177" ht="15.75" customHeight="1">
      <c r="A177" s="102"/>
      <c r="B177" s="102"/>
      <c r="C177" s="102"/>
      <c r="D177" s="102"/>
      <c r="E177" s="102"/>
      <c r="F177" s="102"/>
      <c r="G177" s="102"/>
      <c r="H177" s="102"/>
    </row>
    <row r="178" ht="15.75" customHeight="1">
      <c r="A178" s="102"/>
      <c r="B178" s="102"/>
      <c r="C178" s="102"/>
      <c r="D178" s="102"/>
      <c r="E178" s="102"/>
      <c r="F178" s="102"/>
      <c r="G178" s="102"/>
      <c r="H178" s="102"/>
    </row>
    <row r="179" ht="15.75" customHeight="1">
      <c r="A179" s="102"/>
      <c r="B179" s="102"/>
      <c r="C179" s="102"/>
      <c r="D179" s="102"/>
      <c r="E179" s="102"/>
      <c r="F179" s="102"/>
      <c r="G179" s="102"/>
      <c r="H179" s="102"/>
    </row>
    <row r="180" ht="15.75" customHeight="1">
      <c r="A180" s="102"/>
      <c r="B180" s="102"/>
      <c r="C180" s="102"/>
      <c r="D180" s="102"/>
      <c r="E180" s="102"/>
      <c r="F180" s="102"/>
      <c r="G180" s="102"/>
      <c r="H180" s="102"/>
    </row>
    <row r="181" ht="15.75" customHeight="1">
      <c r="A181" s="102"/>
      <c r="B181" s="102"/>
      <c r="C181" s="102"/>
      <c r="D181" s="102"/>
      <c r="E181" s="102"/>
      <c r="F181" s="102"/>
      <c r="G181" s="102"/>
      <c r="H181" s="102"/>
    </row>
    <row r="182" ht="15.75" customHeight="1">
      <c r="A182" s="102"/>
      <c r="B182" s="102"/>
      <c r="C182" s="102"/>
      <c r="D182" s="102"/>
      <c r="E182" s="102"/>
      <c r="F182" s="102"/>
      <c r="G182" s="102"/>
      <c r="H182" s="102"/>
    </row>
    <row r="183" ht="15.75" customHeight="1">
      <c r="A183" s="102"/>
      <c r="B183" s="102"/>
      <c r="C183" s="102"/>
      <c r="D183" s="102"/>
      <c r="E183" s="102"/>
      <c r="F183" s="102"/>
      <c r="G183" s="102"/>
      <c r="H183" s="102"/>
    </row>
    <row r="184" ht="15.75" customHeight="1">
      <c r="A184" s="102"/>
      <c r="B184" s="102"/>
      <c r="C184" s="102"/>
      <c r="D184" s="102"/>
      <c r="E184" s="102"/>
      <c r="F184" s="102"/>
      <c r="G184" s="102"/>
      <c r="H184" s="102"/>
    </row>
    <row r="185" ht="15.75" customHeight="1">
      <c r="A185" s="102"/>
      <c r="B185" s="102"/>
      <c r="C185" s="102"/>
      <c r="D185" s="102"/>
      <c r="E185" s="102"/>
      <c r="F185" s="102"/>
      <c r="G185" s="102"/>
      <c r="H185" s="102"/>
    </row>
    <row r="186" ht="15.75" customHeight="1">
      <c r="A186" s="102"/>
      <c r="B186" s="102"/>
      <c r="C186" s="102"/>
      <c r="D186" s="102"/>
      <c r="E186" s="102"/>
      <c r="F186" s="102"/>
      <c r="G186" s="102"/>
      <c r="H186" s="102"/>
    </row>
    <row r="187" ht="15.75" customHeight="1">
      <c r="A187" s="102"/>
      <c r="B187" s="102"/>
      <c r="C187" s="102"/>
      <c r="D187" s="102"/>
      <c r="E187" s="102"/>
      <c r="F187" s="102"/>
      <c r="G187" s="102"/>
      <c r="H187" s="102"/>
    </row>
    <row r="188" ht="15.75" customHeight="1">
      <c r="A188" s="102"/>
      <c r="B188" s="102"/>
      <c r="C188" s="102"/>
      <c r="D188" s="102"/>
      <c r="E188" s="102"/>
      <c r="F188" s="102"/>
      <c r="G188" s="102"/>
      <c r="H188" s="102"/>
    </row>
    <row r="189" ht="15.75" customHeight="1">
      <c r="A189" s="102"/>
      <c r="B189" s="102"/>
      <c r="C189" s="102"/>
      <c r="D189" s="102"/>
      <c r="E189" s="102"/>
      <c r="F189" s="102"/>
      <c r="G189" s="102"/>
      <c r="H189" s="102"/>
    </row>
    <row r="190" ht="15.75" customHeight="1">
      <c r="A190" s="102"/>
      <c r="B190" s="102"/>
      <c r="C190" s="102"/>
      <c r="D190" s="102"/>
      <c r="E190" s="102"/>
      <c r="F190" s="102"/>
      <c r="G190" s="102"/>
      <c r="H190" s="102"/>
    </row>
    <row r="191" ht="15.75" customHeight="1">
      <c r="A191" s="102"/>
      <c r="B191" s="102"/>
      <c r="C191" s="102"/>
      <c r="D191" s="102"/>
      <c r="E191" s="102"/>
      <c r="F191" s="102"/>
      <c r="G191" s="102"/>
      <c r="H191" s="102"/>
    </row>
    <row r="192" ht="15.75" customHeight="1">
      <c r="A192" s="102"/>
      <c r="B192" s="102"/>
      <c r="C192" s="102"/>
      <c r="D192" s="102"/>
      <c r="E192" s="102"/>
      <c r="F192" s="102"/>
      <c r="G192" s="102"/>
      <c r="H192" s="102"/>
    </row>
    <row r="193" ht="15.75" customHeight="1">
      <c r="A193" s="102"/>
      <c r="B193" s="102"/>
      <c r="C193" s="102"/>
      <c r="D193" s="102"/>
      <c r="E193" s="102"/>
      <c r="F193" s="102"/>
      <c r="G193" s="102"/>
      <c r="H193" s="102"/>
    </row>
    <row r="194" ht="15.75" customHeight="1">
      <c r="A194" s="102"/>
      <c r="B194" s="102"/>
      <c r="C194" s="102"/>
      <c r="D194" s="102"/>
      <c r="E194" s="102"/>
      <c r="F194" s="102"/>
      <c r="G194" s="102"/>
      <c r="H194" s="102"/>
    </row>
    <row r="195" ht="15.75" customHeight="1">
      <c r="A195" s="102"/>
      <c r="B195" s="102"/>
      <c r="C195" s="102"/>
      <c r="D195" s="102"/>
      <c r="E195" s="102"/>
      <c r="F195" s="102"/>
      <c r="G195" s="102"/>
      <c r="H195" s="102"/>
    </row>
    <row r="196" ht="15.75" customHeight="1">
      <c r="A196" s="102"/>
      <c r="B196" s="102"/>
      <c r="C196" s="102"/>
      <c r="D196" s="102"/>
      <c r="E196" s="102"/>
      <c r="F196" s="102"/>
      <c r="G196" s="102"/>
      <c r="H196" s="102"/>
    </row>
    <row r="197" ht="15.75" customHeight="1">
      <c r="A197" s="102"/>
      <c r="B197" s="102"/>
      <c r="C197" s="102"/>
      <c r="D197" s="102"/>
      <c r="E197" s="102"/>
      <c r="F197" s="102"/>
      <c r="G197" s="102"/>
      <c r="H197" s="102"/>
    </row>
    <row r="198" ht="15.75" customHeight="1">
      <c r="A198" s="102"/>
      <c r="B198" s="102"/>
      <c r="C198" s="102"/>
      <c r="D198" s="102"/>
      <c r="E198" s="102"/>
      <c r="F198" s="102"/>
      <c r="G198" s="102"/>
      <c r="H198" s="102"/>
    </row>
    <row r="199" ht="15.75" customHeight="1">
      <c r="A199" s="102"/>
      <c r="B199" s="102"/>
      <c r="C199" s="102"/>
      <c r="D199" s="102"/>
      <c r="E199" s="102"/>
      <c r="F199" s="102"/>
      <c r="G199" s="102"/>
      <c r="H199" s="102"/>
    </row>
    <row r="200" ht="15.75" customHeight="1">
      <c r="A200" s="102"/>
      <c r="B200" s="102"/>
      <c r="C200" s="102"/>
      <c r="D200" s="102"/>
      <c r="E200" s="102"/>
      <c r="F200" s="102"/>
      <c r="G200" s="102"/>
      <c r="H200" s="102"/>
    </row>
    <row r="201" ht="15.75" customHeight="1">
      <c r="A201" s="102"/>
      <c r="B201" s="102"/>
      <c r="C201" s="102"/>
      <c r="D201" s="102"/>
      <c r="E201" s="102"/>
      <c r="F201" s="102"/>
      <c r="G201" s="102"/>
      <c r="H201" s="102"/>
    </row>
    <row r="202" ht="15.75" customHeight="1">
      <c r="A202" s="102"/>
      <c r="B202" s="102"/>
      <c r="C202" s="102"/>
      <c r="D202" s="102"/>
      <c r="E202" s="102"/>
      <c r="F202" s="102"/>
      <c r="G202" s="102"/>
      <c r="H202" s="102"/>
    </row>
    <row r="203" ht="15.75" customHeight="1">
      <c r="A203" s="102"/>
      <c r="B203" s="102"/>
      <c r="C203" s="102"/>
      <c r="D203" s="102"/>
      <c r="E203" s="102"/>
      <c r="F203" s="102"/>
      <c r="G203" s="102"/>
      <c r="H203" s="102"/>
    </row>
    <row r="204" ht="15.75" customHeight="1">
      <c r="A204" s="102"/>
      <c r="B204" s="102"/>
      <c r="C204" s="102"/>
      <c r="D204" s="102"/>
      <c r="E204" s="102"/>
      <c r="F204" s="102"/>
      <c r="G204" s="102"/>
      <c r="H204" s="102"/>
    </row>
    <row r="205" ht="15.75" customHeight="1">
      <c r="A205" s="102"/>
      <c r="B205" s="102"/>
      <c r="C205" s="102"/>
      <c r="D205" s="102"/>
      <c r="E205" s="102"/>
      <c r="F205" s="102"/>
      <c r="G205" s="102"/>
      <c r="H205" s="102"/>
    </row>
    <row r="206" ht="15.75" customHeight="1">
      <c r="A206" s="102"/>
      <c r="B206" s="102"/>
      <c r="C206" s="102"/>
      <c r="D206" s="102"/>
      <c r="E206" s="102"/>
      <c r="F206" s="102"/>
      <c r="G206" s="102"/>
      <c r="H206" s="102"/>
    </row>
    <row r="207" ht="15.75" customHeight="1">
      <c r="A207" s="102"/>
      <c r="B207" s="102"/>
      <c r="C207" s="102"/>
      <c r="D207" s="102"/>
      <c r="E207" s="102"/>
      <c r="F207" s="102"/>
      <c r="G207" s="102"/>
      <c r="H207" s="102"/>
    </row>
    <row r="208" ht="15.75" customHeight="1">
      <c r="A208" s="102"/>
      <c r="B208" s="102"/>
      <c r="C208" s="102"/>
      <c r="D208" s="102"/>
      <c r="E208" s="102"/>
      <c r="F208" s="102"/>
      <c r="G208" s="102"/>
      <c r="H208" s="102"/>
    </row>
    <row r="209" ht="15.75" customHeight="1">
      <c r="A209" s="102"/>
      <c r="B209" s="102"/>
      <c r="C209" s="102"/>
      <c r="D209" s="102"/>
      <c r="E209" s="102"/>
      <c r="F209" s="102"/>
      <c r="G209" s="102"/>
      <c r="H209" s="102"/>
    </row>
    <row r="210" ht="15.75" customHeight="1">
      <c r="A210" s="102"/>
      <c r="B210" s="102"/>
      <c r="C210" s="102"/>
      <c r="D210" s="102"/>
      <c r="E210" s="102"/>
      <c r="F210" s="102"/>
      <c r="G210" s="102"/>
      <c r="H210" s="102"/>
    </row>
    <row r="211" ht="15.75" customHeight="1">
      <c r="A211" s="102"/>
      <c r="B211" s="102"/>
      <c r="C211" s="102"/>
      <c r="D211" s="102"/>
      <c r="E211" s="102"/>
      <c r="F211" s="102"/>
      <c r="G211" s="102"/>
      <c r="H211" s="102"/>
    </row>
    <row r="212" ht="15.75" customHeight="1">
      <c r="A212" s="102"/>
      <c r="B212" s="102"/>
      <c r="C212" s="102"/>
      <c r="D212" s="102"/>
      <c r="E212" s="102"/>
      <c r="F212" s="102"/>
      <c r="G212" s="102"/>
      <c r="H212" s="102"/>
    </row>
    <row r="213" ht="15.75" customHeight="1">
      <c r="A213" s="102"/>
      <c r="B213" s="102"/>
      <c r="C213" s="102"/>
      <c r="D213" s="102"/>
      <c r="E213" s="102"/>
      <c r="F213" s="102"/>
      <c r="G213" s="102"/>
      <c r="H213" s="102"/>
    </row>
    <row r="214" ht="15.75" customHeight="1">
      <c r="A214" s="102"/>
      <c r="B214" s="102"/>
      <c r="C214" s="102"/>
      <c r="D214" s="102"/>
      <c r="E214" s="102"/>
      <c r="F214" s="102"/>
      <c r="G214" s="102"/>
      <c r="H214" s="102"/>
    </row>
    <row r="215" ht="15.75" customHeight="1">
      <c r="A215" s="102"/>
      <c r="B215" s="102"/>
      <c r="C215" s="102"/>
      <c r="D215" s="102"/>
      <c r="E215" s="102"/>
      <c r="F215" s="102"/>
      <c r="G215" s="102"/>
      <c r="H215" s="102"/>
    </row>
    <row r="216" ht="15.75" customHeight="1">
      <c r="A216" s="102"/>
      <c r="B216" s="102"/>
      <c r="C216" s="102"/>
      <c r="D216" s="102"/>
      <c r="E216" s="102"/>
      <c r="F216" s="102"/>
      <c r="G216" s="102"/>
      <c r="H216" s="102"/>
    </row>
    <row r="217" ht="15.75" customHeight="1">
      <c r="A217" s="102"/>
      <c r="B217" s="102"/>
      <c r="C217" s="102"/>
      <c r="D217" s="102"/>
      <c r="E217" s="102"/>
      <c r="F217" s="102"/>
      <c r="G217" s="102"/>
      <c r="H217" s="102"/>
    </row>
    <row r="218" ht="15.75" customHeight="1">
      <c r="A218" s="102"/>
      <c r="B218" s="102"/>
      <c r="C218" s="102"/>
      <c r="D218" s="102"/>
      <c r="E218" s="102"/>
      <c r="F218" s="102"/>
      <c r="G218" s="102"/>
      <c r="H218" s="102"/>
    </row>
    <row r="219" ht="15.75" customHeight="1">
      <c r="A219" s="102"/>
      <c r="B219" s="102"/>
      <c r="C219" s="102"/>
      <c r="D219" s="102"/>
      <c r="E219" s="102"/>
      <c r="F219" s="102"/>
      <c r="G219" s="102"/>
      <c r="H219" s="102"/>
    </row>
    <row r="220" ht="15.75" customHeight="1">
      <c r="A220" s="102"/>
      <c r="B220" s="102"/>
      <c r="C220" s="102"/>
      <c r="D220" s="102"/>
      <c r="E220" s="102"/>
      <c r="F220" s="102"/>
      <c r="G220" s="102"/>
      <c r="H220" s="102"/>
    </row>
    <row r="221" ht="15.75" customHeight="1">
      <c r="A221" s="102"/>
      <c r="B221" s="102"/>
      <c r="C221" s="102"/>
      <c r="D221" s="102"/>
      <c r="E221" s="102"/>
      <c r="F221" s="102"/>
      <c r="G221" s="102"/>
      <c r="H221" s="102"/>
    </row>
    <row r="222" ht="15.75" customHeight="1">
      <c r="A222" s="102"/>
      <c r="B222" s="102"/>
      <c r="C222" s="102"/>
      <c r="D222" s="102"/>
      <c r="E222" s="102"/>
      <c r="F222" s="102"/>
      <c r="G222" s="102"/>
      <c r="H222" s="102"/>
    </row>
    <row r="223" ht="15.75" customHeight="1">
      <c r="A223" s="102"/>
      <c r="B223" s="102"/>
      <c r="C223" s="102"/>
      <c r="D223" s="102"/>
      <c r="E223" s="102"/>
      <c r="F223" s="102"/>
      <c r="G223" s="102"/>
      <c r="H223" s="102"/>
    </row>
    <row r="224" ht="15.75" customHeight="1">
      <c r="A224" s="102"/>
      <c r="B224" s="102"/>
      <c r="C224" s="102"/>
      <c r="D224" s="102"/>
      <c r="E224" s="102"/>
      <c r="F224" s="102"/>
      <c r="G224" s="102"/>
      <c r="H224" s="102"/>
    </row>
    <row r="225" ht="15.75" customHeight="1">
      <c r="A225" s="102"/>
      <c r="B225" s="102"/>
      <c r="C225" s="102"/>
      <c r="D225" s="102"/>
      <c r="E225" s="102"/>
      <c r="F225" s="102"/>
      <c r="G225" s="102"/>
      <c r="H225" s="102"/>
    </row>
    <row r="226" ht="15.75" customHeight="1">
      <c r="A226" s="102"/>
      <c r="B226" s="102"/>
      <c r="C226" s="102"/>
      <c r="D226" s="102"/>
      <c r="E226" s="102"/>
      <c r="F226" s="102"/>
      <c r="G226" s="102"/>
      <c r="H226" s="102"/>
    </row>
    <row r="227" ht="15.75" customHeight="1">
      <c r="A227" s="102"/>
      <c r="B227" s="102"/>
      <c r="C227" s="102"/>
      <c r="D227" s="102"/>
      <c r="E227" s="102"/>
      <c r="F227" s="102"/>
      <c r="G227" s="102"/>
      <c r="H227" s="102"/>
    </row>
    <row r="228" ht="15.75" customHeight="1">
      <c r="A228" s="102"/>
      <c r="B228" s="102"/>
      <c r="C228" s="102"/>
      <c r="D228" s="102"/>
      <c r="E228" s="102"/>
      <c r="F228" s="102"/>
      <c r="G228" s="102"/>
      <c r="H228" s="102"/>
    </row>
    <row r="229" ht="15.75" customHeight="1">
      <c r="A229" s="102"/>
      <c r="B229" s="102"/>
      <c r="C229" s="102"/>
      <c r="D229" s="102"/>
      <c r="E229" s="102"/>
      <c r="F229" s="102"/>
      <c r="G229" s="102"/>
      <c r="H229" s="102"/>
    </row>
    <row r="230" ht="15.75" customHeight="1">
      <c r="A230" s="102"/>
      <c r="B230" s="102"/>
      <c r="C230" s="102"/>
      <c r="D230" s="102"/>
      <c r="E230" s="102"/>
      <c r="F230" s="102"/>
      <c r="G230" s="102"/>
      <c r="H230" s="102"/>
    </row>
    <row r="231" ht="15.75" customHeight="1">
      <c r="A231" s="102"/>
      <c r="B231" s="102"/>
      <c r="C231" s="102"/>
      <c r="D231" s="102"/>
      <c r="E231" s="102"/>
      <c r="F231" s="102"/>
      <c r="G231" s="102"/>
      <c r="H231" s="102"/>
    </row>
    <row r="232" ht="15.75" customHeight="1">
      <c r="A232" s="102"/>
      <c r="B232" s="102"/>
      <c r="C232" s="102"/>
      <c r="D232" s="102"/>
      <c r="E232" s="102"/>
      <c r="F232" s="102"/>
      <c r="G232" s="102"/>
      <c r="H232" s="102"/>
    </row>
    <row r="233" ht="15.75" customHeight="1">
      <c r="A233" s="102"/>
      <c r="B233" s="102"/>
      <c r="C233" s="102"/>
      <c r="D233" s="102"/>
      <c r="E233" s="102"/>
      <c r="F233" s="102"/>
      <c r="G233" s="102"/>
      <c r="H233" s="102"/>
    </row>
    <row r="234" ht="15.75" customHeight="1">
      <c r="A234" s="102"/>
      <c r="B234" s="102"/>
      <c r="C234" s="102"/>
      <c r="D234" s="102"/>
      <c r="E234" s="102"/>
      <c r="F234" s="102"/>
      <c r="G234" s="102"/>
      <c r="H234" s="102"/>
    </row>
    <row r="235" ht="15.75" customHeight="1">
      <c r="A235" s="102"/>
      <c r="B235" s="102"/>
      <c r="C235" s="102"/>
      <c r="D235" s="102"/>
      <c r="E235" s="102"/>
      <c r="F235" s="102"/>
      <c r="G235" s="102"/>
      <c r="H235" s="102"/>
    </row>
    <row r="236" ht="15.75" customHeight="1">
      <c r="A236" s="102"/>
      <c r="B236" s="102"/>
      <c r="C236" s="102"/>
      <c r="D236" s="102"/>
      <c r="E236" s="102"/>
      <c r="F236" s="102"/>
      <c r="G236" s="102"/>
      <c r="H236" s="102"/>
    </row>
    <row r="237" ht="15.75" customHeight="1">
      <c r="A237" s="102"/>
      <c r="B237" s="102"/>
      <c r="C237" s="102"/>
      <c r="D237" s="102"/>
      <c r="E237" s="102"/>
      <c r="F237" s="102"/>
      <c r="G237" s="102"/>
      <c r="H237" s="102"/>
    </row>
    <row r="238" ht="15.75" customHeight="1">
      <c r="A238" s="102"/>
      <c r="B238" s="102"/>
      <c r="C238" s="102"/>
      <c r="D238" s="102"/>
      <c r="E238" s="102"/>
      <c r="F238" s="102"/>
      <c r="G238" s="102"/>
      <c r="H238" s="102"/>
    </row>
    <row r="239" ht="15.75" customHeight="1">
      <c r="A239" s="102"/>
      <c r="B239" s="102"/>
      <c r="C239" s="102"/>
      <c r="D239" s="102"/>
      <c r="E239" s="102"/>
      <c r="F239" s="102"/>
      <c r="G239" s="102"/>
      <c r="H239" s="102"/>
    </row>
    <row r="240" ht="15.75" customHeight="1">
      <c r="A240" s="102"/>
      <c r="B240" s="102"/>
      <c r="C240" s="102"/>
      <c r="D240" s="102"/>
      <c r="E240" s="102"/>
      <c r="F240" s="102"/>
      <c r="G240" s="102"/>
      <c r="H240" s="102"/>
    </row>
    <row r="241" ht="15.75" customHeight="1">
      <c r="A241" s="102"/>
      <c r="B241" s="102"/>
      <c r="C241" s="102"/>
      <c r="D241" s="102"/>
      <c r="E241" s="102"/>
      <c r="F241" s="102"/>
      <c r="G241" s="102"/>
      <c r="H241" s="102"/>
    </row>
    <row r="242" ht="15.75" customHeight="1">
      <c r="A242" s="102"/>
      <c r="B242" s="102"/>
      <c r="C242" s="102"/>
      <c r="D242" s="102"/>
      <c r="E242" s="102"/>
      <c r="F242" s="102"/>
      <c r="G242" s="102"/>
      <c r="H242" s="102"/>
    </row>
    <row r="243" ht="15.75" customHeight="1">
      <c r="A243" s="102"/>
      <c r="B243" s="102"/>
      <c r="C243" s="102"/>
      <c r="D243" s="102"/>
      <c r="E243" s="102"/>
      <c r="F243" s="102"/>
      <c r="G243" s="102"/>
      <c r="H243" s="102"/>
    </row>
    <row r="244" ht="15.75" customHeight="1">
      <c r="A244" s="102"/>
      <c r="B244" s="102"/>
      <c r="C244" s="102"/>
      <c r="D244" s="102"/>
      <c r="E244" s="102"/>
      <c r="F244" s="102"/>
      <c r="G244" s="102"/>
      <c r="H244" s="102"/>
    </row>
    <row r="245" ht="15.75" customHeight="1">
      <c r="A245" s="102"/>
      <c r="B245" s="102"/>
      <c r="C245" s="102"/>
      <c r="D245" s="102"/>
      <c r="E245" s="102"/>
      <c r="F245" s="102"/>
      <c r="G245" s="102"/>
      <c r="H245" s="102"/>
    </row>
    <row r="246" ht="15.75" customHeight="1">
      <c r="A246" s="102"/>
      <c r="B246" s="102"/>
      <c r="C246" s="102"/>
      <c r="D246" s="102"/>
      <c r="E246" s="102"/>
      <c r="F246" s="102"/>
      <c r="G246" s="102"/>
      <c r="H246" s="102"/>
    </row>
    <row r="247" ht="15.75" customHeight="1">
      <c r="A247" s="102"/>
      <c r="B247" s="102"/>
      <c r="C247" s="102"/>
      <c r="D247" s="102"/>
      <c r="E247" s="102"/>
      <c r="F247" s="102"/>
      <c r="G247" s="102"/>
      <c r="H247" s="102"/>
    </row>
    <row r="248" ht="15.75" customHeight="1">
      <c r="A248" s="102"/>
      <c r="B248" s="102"/>
      <c r="C248" s="102"/>
      <c r="D248" s="102"/>
      <c r="E248" s="102"/>
      <c r="F248" s="102"/>
      <c r="G248" s="102"/>
      <c r="H248" s="102"/>
    </row>
    <row r="249" ht="15.75" customHeight="1">
      <c r="A249" s="102"/>
      <c r="B249" s="102"/>
      <c r="C249" s="102"/>
      <c r="D249" s="102"/>
      <c r="E249" s="102"/>
      <c r="F249" s="102"/>
      <c r="G249" s="102"/>
      <c r="H249" s="102"/>
    </row>
    <row r="250" ht="15.75" customHeight="1">
      <c r="A250" s="102"/>
      <c r="B250" s="102"/>
      <c r="C250" s="102"/>
      <c r="D250" s="102"/>
      <c r="E250" s="102"/>
      <c r="F250" s="102"/>
      <c r="G250" s="102"/>
      <c r="H250" s="102"/>
    </row>
    <row r="251" ht="15.75" customHeight="1">
      <c r="A251" s="102"/>
      <c r="B251" s="102"/>
      <c r="C251" s="102"/>
      <c r="D251" s="102"/>
      <c r="E251" s="102"/>
      <c r="F251" s="102"/>
      <c r="G251" s="102"/>
      <c r="H251" s="102"/>
    </row>
    <row r="252" ht="15.75" customHeight="1">
      <c r="A252" s="102"/>
      <c r="B252" s="102"/>
      <c r="C252" s="102"/>
      <c r="D252" s="102"/>
      <c r="E252" s="102"/>
      <c r="F252" s="102"/>
      <c r="G252" s="102"/>
      <c r="H252" s="102"/>
    </row>
    <row r="253" ht="15.75" customHeight="1">
      <c r="A253" s="102"/>
      <c r="B253" s="102"/>
      <c r="C253" s="102"/>
      <c r="D253" s="102"/>
      <c r="E253" s="102"/>
      <c r="F253" s="102"/>
      <c r="G253" s="102"/>
      <c r="H253" s="102"/>
    </row>
    <row r="254" ht="15.75" customHeight="1">
      <c r="A254" s="102"/>
      <c r="B254" s="102"/>
      <c r="C254" s="102"/>
      <c r="D254" s="102"/>
      <c r="E254" s="102"/>
      <c r="F254" s="102"/>
      <c r="G254" s="102"/>
      <c r="H254" s="102"/>
    </row>
    <row r="255" ht="15.75" customHeight="1">
      <c r="A255" s="102"/>
      <c r="B255" s="102"/>
      <c r="C255" s="102"/>
      <c r="D255" s="102"/>
      <c r="E255" s="102"/>
      <c r="F255" s="102"/>
      <c r="G255" s="102"/>
      <c r="H255" s="102"/>
    </row>
    <row r="256" ht="15.75" customHeight="1">
      <c r="A256" s="102"/>
      <c r="B256" s="102"/>
      <c r="C256" s="102"/>
      <c r="D256" s="102"/>
      <c r="E256" s="102"/>
      <c r="F256" s="102"/>
      <c r="G256" s="102"/>
      <c r="H256" s="102"/>
    </row>
    <row r="257" ht="15.75" customHeight="1">
      <c r="A257" s="102"/>
      <c r="B257" s="102"/>
      <c r="C257" s="102"/>
      <c r="D257" s="102"/>
      <c r="E257" s="102"/>
      <c r="F257" s="102"/>
      <c r="G257" s="102"/>
      <c r="H257" s="102"/>
    </row>
    <row r="258" ht="15.75" customHeight="1">
      <c r="A258" s="102"/>
      <c r="B258" s="102"/>
      <c r="C258" s="102"/>
      <c r="D258" s="102"/>
      <c r="E258" s="102"/>
      <c r="F258" s="102"/>
      <c r="G258" s="102"/>
      <c r="H258" s="102"/>
    </row>
    <row r="259" ht="15.75" customHeight="1">
      <c r="A259" s="102"/>
      <c r="B259" s="102"/>
      <c r="C259" s="102"/>
      <c r="D259" s="102"/>
      <c r="E259" s="102"/>
      <c r="F259" s="102"/>
      <c r="G259" s="102"/>
      <c r="H259" s="102"/>
    </row>
    <row r="260" ht="15.75" customHeight="1">
      <c r="A260" s="102"/>
      <c r="B260" s="102"/>
      <c r="C260" s="102"/>
      <c r="D260" s="102"/>
      <c r="E260" s="102"/>
      <c r="F260" s="102"/>
      <c r="G260" s="102"/>
      <c r="H260" s="102"/>
    </row>
    <row r="261" ht="15.75" customHeight="1">
      <c r="A261" s="102"/>
      <c r="B261" s="102"/>
      <c r="C261" s="102"/>
      <c r="D261" s="102"/>
      <c r="E261" s="102"/>
      <c r="F261" s="102"/>
      <c r="G261" s="102"/>
      <c r="H261" s="102"/>
    </row>
    <row r="262" ht="15.75" customHeight="1">
      <c r="A262" s="102"/>
      <c r="B262" s="102"/>
      <c r="C262" s="102"/>
      <c r="D262" s="102"/>
      <c r="E262" s="102"/>
      <c r="F262" s="102"/>
      <c r="G262" s="102"/>
      <c r="H262" s="102"/>
    </row>
    <row r="263" ht="15.75" customHeight="1">
      <c r="A263" s="102"/>
      <c r="B263" s="102"/>
      <c r="C263" s="102"/>
      <c r="D263" s="102"/>
      <c r="E263" s="102"/>
      <c r="F263" s="102"/>
      <c r="G263" s="102"/>
      <c r="H263" s="102"/>
    </row>
    <row r="264" ht="15.75" customHeight="1">
      <c r="A264" s="102"/>
      <c r="B264" s="102"/>
      <c r="C264" s="102"/>
      <c r="D264" s="102"/>
      <c r="E264" s="102"/>
      <c r="F264" s="102"/>
      <c r="G264" s="102"/>
      <c r="H264" s="102"/>
    </row>
    <row r="265" ht="15.75" customHeight="1">
      <c r="A265" s="102"/>
      <c r="B265" s="102"/>
      <c r="C265" s="102"/>
      <c r="D265" s="102"/>
      <c r="E265" s="102"/>
      <c r="F265" s="102"/>
      <c r="G265" s="102"/>
      <c r="H265" s="102"/>
    </row>
    <row r="266" ht="15.75" customHeight="1">
      <c r="A266" s="102"/>
      <c r="B266" s="102"/>
      <c r="C266" s="102"/>
      <c r="D266" s="102"/>
      <c r="E266" s="102"/>
      <c r="F266" s="102"/>
      <c r="G266" s="102"/>
      <c r="H266" s="102"/>
    </row>
    <row r="267" ht="15.75" customHeight="1">
      <c r="A267" s="102"/>
      <c r="B267" s="102"/>
      <c r="C267" s="102"/>
      <c r="D267" s="102"/>
      <c r="E267" s="102"/>
      <c r="F267" s="102"/>
      <c r="G267" s="102"/>
      <c r="H267" s="102"/>
    </row>
    <row r="268" ht="15.75" customHeight="1">
      <c r="A268" s="102"/>
      <c r="B268" s="102"/>
      <c r="C268" s="102"/>
      <c r="D268" s="102"/>
      <c r="E268" s="102"/>
      <c r="F268" s="102"/>
      <c r="G268" s="102"/>
      <c r="H268" s="102"/>
    </row>
    <row r="269" ht="15.75" customHeight="1">
      <c r="A269" s="102"/>
      <c r="B269" s="102"/>
      <c r="C269" s="102"/>
      <c r="D269" s="102"/>
      <c r="E269" s="102"/>
      <c r="F269" s="102"/>
      <c r="G269" s="102"/>
      <c r="H269" s="102"/>
    </row>
    <row r="270" ht="15.75" customHeight="1">
      <c r="A270" s="102"/>
      <c r="B270" s="102"/>
      <c r="C270" s="102"/>
      <c r="D270" s="102"/>
      <c r="E270" s="102"/>
      <c r="F270" s="102"/>
      <c r="G270" s="102"/>
      <c r="H270" s="102"/>
    </row>
    <row r="271" ht="15.75" customHeight="1">
      <c r="A271" s="102"/>
      <c r="B271" s="102"/>
      <c r="C271" s="102"/>
      <c r="D271" s="102"/>
      <c r="E271" s="102"/>
      <c r="F271" s="102"/>
      <c r="G271" s="102"/>
      <c r="H271" s="102"/>
    </row>
    <row r="272" ht="15.75" customHeight="1">
      <c r="A272" s="102"/>
      <c r="B272" s="102"/>
      <c r="C272" s="102"/>
      <c r="D272" s="102"/>
      <c r="E272" s="102"/>
      <c r="F272" s="102"/>
      <c r="G272" s="102"/>
      <c r="H272" s="102"/>
    </row>
    <row r="273" ht="15.75" customHeight="1">
      <c r="A273" s="102"/>
      <c r="B273" s="102"/>
      <c r="C273" s="102"/>
      <c r="D273" s="102"/>
      <c r="E273" s="102"/>
      <c r="F273" s="102"/>
      <c r="G273" s="102"/>
      <c r="H273" s="102"/>
    </row>
    <row r="274" ht="15.75" customHeight="1">
      <c r="A274" s="102"/>
      <c r="B274" s="102"/>
      <c r="C274" s="102"/>
      <c r="D274" s="102"/>
      <c r="E274" s="102"/>
      <c r="F274" s="102"/>
      <c r="G274" s="102"/>
      <c r="H274" s="102"/>
    </row>
    <row r="275" ht="15.75" customHeight="1">
      <c r="A275" s="102"/>
      <c r="B275" s="102"/>
      <c r="C275" s="102"/>
      <c r="D275" s="102"/>
      <c r="E275" s="102"/>
      <c r="F275" s="102"/>
      <c r="G275" s="102"/>
      <c r="H275" s="102"/>
    </row>
    <row r="276" ht="15.75" customHeight="1">
      <c r="A276" s="102"/>
      <c r="B276" s="102"/>
      <c r="C276" s="102"/>
      <c r="D276" s="102"/>
      <c r="E276" s="102"/>
      <c r="F276" s="102"/>
      <c r="G276" s="102"/>
      <c r="H276" s="102"/>
    </row>
    <row r="277" ht="15.75" customHeight="1">
      <c r="A277" s="102"/>
      <c r="B277" s="102"/>
      <c r="C277" s="102"/>
      <c r="D277" s="102"/>
      <c r="E277" s="102"/>
      <c r="F277" s="102"/>
      <c r="G277" s="102"/>
      <c r="H277" s="102"/>
    </row>
    <row r="278" ht="15.75" customHeight="1">
      <c r="A278" s="102"/>
      <c r="B278" s="102"/>
      <c r="C278" s="102"/>
      <c r="D278" s="102"/>
      <c r="E278" s="102"/>
      <c r="F278" s="102"/>
      <c r="G278" s="102"/>
      <c r="H278" s="102"/>
    </row>
    <row r="279" ht="15.75" customHeight="1">
      <c r="A279" s="102"/>
      <c r="B279" s="102"/>
      <c r="C279" s="102"/>
      <c r="D279" s="102"/>
      <c r="E279" s="102"/>
      <c r="F279" s="102"/>
      <c r="G279" s="102"/>
      <c r="H279" s="102"/>
    </row>
    <row r="280" ht="15.75" customHeight="1">
      <c r="A280" s="102"/>
      <c r="B280" s="102"/>
      <c r="C280" s="102"/>
      <c r="D280" s="102"/>
      <c r="E280" s="102"/>
      <c r="F280" s="102"/>
      <c r="G280" s="102"/>
      <c r="H280" s="102"/>
    </row>
    <row r="281" ht="15.75" customHeight="1">
      <c r="A281" s="102"/>
      <c r="B281" s="102"/>
      <c r="C281" s="102"/>
      <c r="D281" s="102"/>
      <c r="E281" s="102"/>
      <c r="F281" s="102"/>
      <c r="G281" s="102"/>
      <c r="H281" s="102"/>
    </row>
    <row r="282" ht="15.75" customHeight="1">
      <c r="A282" s="102"/>
      <c r="B282" s="102"/>
      <c r="C282" s="102"/>
      <c r="D282" s="102"/>
      <c r="E282" s="102"/>
      <c r="F282" s="102"/>
      <c r="G282" s="102"/>
      <c r="H282" s="102"/>
    </row>
    <row r="283" ht="15.75" customHeight="1">
      <c r="A283" s="102"/>
      <c r="B283" s="102"/>
      <c r="C283" s="102"/>
      <c r="D283" s="102"/>
      <c r="E283" s="102"/>
      <c r="F283" s="102"/>
      <c r="G283" s="102"/>
      <c r="H283" s="102"/>
    </row>
    <row r="284" ht="15.75" customHeight="1">
      <c r="A284" s="102"/>
      <c r="B284" s="102"/>
      <c r="C284" s="102"/>
      <c r="D284" s="102"/>
      <c r="E284" s="102"/>
      <c r="F284" s="102"/>
      <c r="G284" s="102"/>
      <c r="H284" s="102"/>
    </row>
    <row r="285" ht="15.75" customHeight="1">
      <c r="A285" s="102"/>
      <c r="B285" s="102"/>
      <c r="C285" s="102"/>
      <c r="D285" s="102"/>
      <c r="E285" s="102"/>
      <c r="F285" s="102"/>
      <c r="G285" s="102"/>
      <c r="H285" s="102"/>
    </row>
    <row r="286" ht="15.75" customHeight="1">
      <c r="A286" s="102"/>
      <c r="B286" s="102"/>
      <c r="C286" s="102"/>
      <c r="D286" s="102"/>
      <c r="E286" s="102"/>
      <c r="F286" s="102"/>
      <c r="G286" s="102"/>
      <c r="H286" s="102"/>
    </row>
    <row r="287" ht="15.75" customHeight="1">
      <c r="A287" s="102"/>
      <c r="B287" s="102"/>
      <c r="C287" s="102"/>
      <c r="D287" s="102"/>
      <c r="E287" s="102"/>
      <c r="F287" s="102"/>
      <c r="G287" s="102"/>
      <c r="H287" s="102"/>
    </row>
    <row r="288" ht="15.75" customHeight="1">
      <c r="A288" s="102"/>
      <c r="B288" s="102"/>
      <c r="C288" s="102"/>
      <c r="D288" s="102"/>
      <c r="E288" s="102"/>
      <c r="F288" s="102"/>
      <c r="G288" s="102"/>
      <c r="H288" s="102"/>
    </row>
    <row r="289" ht="15.75" customHeight="1">
      <c r="A289" s="102"/>
      <c r="B289" s="102"/>
      <c r="C289" s="102"/>
      <c r="D289" s="102"/>
      <c r="E289" s="102"/>
      <c r="F289" s="102"/>
      <c r="G289" s="102"/>
      <c r="H289" s="102"/>
    </row>
    <row r="290" ht="15.75" customHeight="1">
      <c r="A290" s="102"/>
      <c r="B290" s="102"/>
      <c r="C290" s="102"/>
      <c r="D290" s="102"/>
      <c r="E290" s="102"/>
      <c r="F290" s="102"/>
      <c r="G290" s="102"/>
      <c r="H290" s="102"/>
    </row>
    <row r="291" ht="15.75" customHeight="1">
      <c r="A291" s="102"/>
      <c r="B291" s="102"/>
      <c r="C291" s="102"/>
      <c r="D291" s="102"/>
      <c r="E291" s="102"/>
      <c r="F291" s="102"/>
      <c r="G291" s="102"/>
      <c r="H291" s="102"/>
    </row>
    <row r="292" ht="15.75" customHeight="1">
      <c r="A292" s="102"/>
      <c r="B292" s="102"/>
      <c r="C292" s="102"/>
      <c r="D292" s="102"/>
      <c r="E292" s="102"/>
      <c r="F292" s="102"/>
      <c r="G292" s="102"/>
      <c r="H292" s="102"/>
    </row>
    <row r="293" ht="15.75" customHeight="1">
      <c r="A293" s="102"/>
      <c r="B293" s="102"/>
      <c r="C293" s="102"/>
      <c r="D293" s="102"/>
      <c r="E293" s="102"/>
      <c r="F293" s="102"/>
      <c r="G293" s="102"/>
      <c r="H293" s="102"/>
    </row>
    <row r="294" ht="15.75" customHeight="1">
      <c r="A294" s="102"/>
      <c r="B294" s="102"/>
      <c r="C294" s="102"/>
      <c r="D294" s="102"/>
      <c r="E294" s="102"/>
      <c r="F294" s="102"/>
      <c r="G294" s="102"/>
      <c r="H294" s="102"/>
    </row>
    <row r="295" ht="15.75" customHeight="1">
      <c r="A295" s="102"/>
      <c r="B295" s="102"/>
      <c r="C295" s="102"/>
      <c r="D295" s="102"/>
      <c r="E295" s="102"/>
      <c r="F295" s="102"/>
      <c r="G295" s="102"/>
      <c r="H295" s="102"/>
    </row>
    <row r="296" ht="15.75" customHeight="1">
      <c r="A296" s="102"/>
      <c r="B296" s="102"/>
      <c r="C296" s="102"/>
      <c r="D296" s="102"/>
      <c r="E296" s="102"/>
      <c r="F296" s="102"/>
      <c r="G296" s="102"/>
      <c r="H296" s="102"/>
    </row>
    <row r="297" ht="15.75" customHeight="1">
      <c r="A297" s="102"/>
      <c r="B297" s="102"/>
      <c r="C297" s="102"/>
      <c r="D297" s="102"/>
      <c r="E297" s="102"/>
      <c r="F297" s="102"/>
      <c r="G297" s="102"/>
      <c r="H297" s="102"/>
    </row>
    <row r="298" ht="15.75" customHeight="1">
      <c r="A298" s="102"/>
      <c r="B298" s="102"/>
      <c r="C298" s="102"/>
      <c r="D298" s="102"/>
      <c r="E298" s="102"/>
      <c r="F298" s="102"/>
      <c r="G298" s="102"/>
      <c r="H298" s="102"/>
    </row>
    <row r="299" ht="15.75" customHeight="1">
      <c r="A299" s="102"/>
      <c r="B299" s="102"/>
      <c r="C299" s="102"/>
      <c r="D299" s="102"/>
      <c r="E299" s="102"/>
      <c r="F299" s="102"/>
      <c r="G299" s="102"/>
      <c r="H299" s="102"/>
    </row>
    <row r="300" ht="15.75" customHeight="1">
      <c r="A300" s="102"/>
      <c r="B300" s="102"/>
      <c r="C300" s="102"/>
      <c r="D300" s="102"/>
      <c r="E300" s="102"/>
      <c r="F300" s="102"/>
      <c r="G300" s="102"/>
      <c r="H300" s="102"/>
    </row>
    <row r="301" ht="15.75" customHeight="1">
      <c r="A301" s="102"/>
      <c r="B301" s="102"/>
      <c r="C301" s="102"/>
      <c r="D301" s="102"/>
      <c r="E301" s="102"/>
      <c r="F301" s="102"/>
      <c r="G301" s="102"/>
      <c r="H301" s="102"/>
    </row>
    <row r="302" ht="15.75" customHeight="1">
      <c r="A302" s="102"/>
      <c r="B302" s="102"/>
      <c r="C302" s="102"/>
      <c r="D302" s="102"/>
      <c r="E302" s="102"/>
      <c r="F302" s="102"/>
      <c r="G302" s="102"/>
      <c r="H302" s="102"/>
    </row>
    <row r="303" ht="15.75" customHeight="1">
      <c r="A303" s="102"/>
      <c r="B303" s="102"/>
      <c r="C303" s="102"/>
      <c r="D303" s="102"/>
      <c r="E303" s="102"/>
      <c r="F303" s="102"/>
      <c r="G303" s="102"/>
      <c r="H303" s="102"/>
    </row>
    <row r="304" ht="15.75" customHeight="1">
      <c r="A304" s="102"/>
      <c r="B304" s="102"/>
      <c r="C304" s="102"/>
      <c r="D304" s="102"/>
      <c r="E304" s="102"/>
      <c r="F304" s="102"/>
      <c r="G304" s="102"/>
      <c r="H304" s="102"/>
    </row>
    <row r="305" ht="15.75" customHeight="1">
      <c r="A305" s="102"/>
      <c r="B305" s="102"/>
      <c r="C305" s="102"/>
      <c r="D305" s="102"/>
      <c r="E305" s="102"/>
      <c r="F305" s="102"/>
      <c r="G305" s="102"/>
      <c r="H305" s="102"/>
    </row>
    <row r="306" ht="15.75" customHeight="1">
      <c r="A306" s="102"/>
      <c r="B306" s="102"/>
      <c r="C306" s="102"/>
      <c r="D306" s="102"/>
      <c r="E306" s="102"/>
      <c r="F306" s="102"/>
      <c r="G306" s="102"/>
      <c r="H306" s="102"/>
    </row>
    <row r="307" ht="15.75" customHeight="1">
      <c r="A307" s="102"/>
      <c r="B307" s="102"/>
      <c r="C307" s="102"/>
      <c r="D307" s="102"/>
      <c r="E307" s="102"/>
      <c r="F307" s="102"/>
      <c r="G307" s="102"/>
      <c r="H307" s="102"/>
    </row>
    <row r="308" ht="15.75" customHeight="1">
      <c r="A308" s="102"/>
      <c r="B308" s="102"/>
      <c r="C308" s="102"/>
      <c r="D308" s="102"/>
      <c r="E308" s="102"/>
      <c r="F308" s="102"/>
      <c r="G308" s="102"/>
      <c r="H308" s="102"/>
    </row>
    <row r="309" ht="15.75" customHeight="1">
      <c r="A309" s="102"/>
      <c r="B309" s="102"/>
      <c r="C309" s="102"/>
      <c r="D309" s="102"/>
      <c r="E309" s="102"/>
      <c r="F309" s="102"/>
      <c r="G309" s="102"/>
      <c r="H309" s="102"/>
    </row>
    <row r="310" ht="15.75" customHeight="1">
      <c r="A310" s="102"/>
      <c r="B310" s="102"/>
      <c r="C310" s="102"/>
      <c r="D310" s="102"/>
      <c r="E310" s="102"/>
      <c r="F310" s="102"/>
      <c r="G310" s="102"/>
      <c r="H310" s="102"/>
    </row>
    <row r="311" ht="15.75" customHeight="1">
      <c r="A311" s="102"/>
      <c r="B311" s="102"/>
      <c r="C311" s="102"/>
      <c r="D311" s="102"/>
      <c r="E311" s="102"/>
      <c r="F311" s="102"/>
      <c r="G311" s="102"/>
      <c r="H311" s="102"/>
    </row>
    <row r="312" ht="15.75" customHeight="1">
      <c r="A312" s="102"/>
      <c r="B312" s="102"/>
      <c r="C312" s="102"/>
      <c r="D312" s="102"/>
      <c r="E312" s="102"/>
      <c r="F312" s="102"/>
      <c r="G312" s="102"/>
      <c r="H312" s="102"/>
    </row>
    <row r="313" ht="15.75" customHeight="1">
      <c r="A313" s="102"/>
      <c r="B313" s="102"/>
      <c r="C313" s="102"/>
      <c r="D313" s="102"/>
      <c r="E313" s="102"/>
      <c r="F313" s="102"/>
      <c r="G313" s="102"/>
      <c r="H313" s="102"/>
    </row>
    <row r="314" ht="15.75" customHeight="1">
      <c r="A314" s="102"/>
      <c r="B314" s="102"/>
      <c r="C314" s="102"/>
      <c r="D314" s="102"/>
      <c r="E314" s="102"/>
      <c r="F314" s="102"/>
      <c r="G314" s="102"/>
      <c r="H314" s="102"/>
    </row>
    <row r="315" ht="15.75" customHeight="1">
      <c r="A315" s="102"/>
      <c r="B315" s="102"/>
      <c r="C315" s="102"/>
      <c r="D315" s="102"/>
      <c r="E315" s="102"/>
      <c r="F315" s="102"/>
      <c r="G315" s="102"/>
      <c r="H315" s="102"/>
    </row>
    <row r="316" ht="15.75" customHeight="1">
      <c r="A316" s="102"/>
      <c r="B316" s="102"/>
      <c r="C316" s="102"/>
      <c r="D316" s="102"/>
      <c r="E316" s="102"/>
      <c r="F316" s="102"/>
      <c r="G316" s="102"/>
      <c r="H316" s="102"/>
    </row>
    <row r="317" ht="15.75" customHeight="1">
      <c r="A317" s="102"/>
      <c r="B317" s="102"/>
      <c r="C317" s="102"/>
      <c r="D317" s="102"/>
      <c r="E317" s="102"/>
      <c r="F317" s="102"/>
      <c r="G317" s="102"/>
      <c r="H317" s="102"/>
    </row>
    <row r="318" ht="15.75" customHeight="1">
      <c r="A318" s="102"/>
      <c r="B318" s="102"/>
      <c r="C318" s="102"/>
      <c r="D318" s="102"/>
      <c r="E318" s="102"/>
      <c r="F318" s="102"/>
      <c r="G318" s="102"/>
      <c r="H318" s="102"/>
    </row>
    <row r="319" ht="15.75" customHeight="1">
      <c r="A319" s="102"/>
      <c r="B319" s="102"/>
      <c r="C319" s="102"/>
      <c r="D319" s="102"/>
      <c r="E319" s="102"/>
      <c r="F319" s="102"/>
      <c r="G319" s="102"/>
      <c r="H319" s="102"/>
    </row>
    <row r="320" ht="15.75" customHeight="1">
      <c r="A320" s="102"/>
      <c r="B320" s="102"/>
      <c r="C320" s="102"/>
      <c r="D320" s="102"/>
      <c r="E320" s="102"/>
      <c r="F320" s="102"/>
      <c r="G320" s="102"/>
      <c r="H320" s="102"/>
    </row>
    <row r="321" ht="15.75" customHeight="1">
      <c r="A321" s="102"/>
      <c r="B321" s="102"/>
      <c r="C321" s="102"/>
      <c r="D321" s="102"/>
      <c r="E321" s="102"/>
      <c r="F321" s="102"/>
      <c r="G321" s="102"/>
      <c r="H321" s="102"/>
    </row>
    <row r="322" ht="15.75" customHeight="1">
      <c r="A322" s="102"/>
      <c r="B322" s="102"/>
      <c r="C322" s="102"/>
      <c r="D322" s="102"/>
      <c r="E322" s="102"/>
      <c r="F322" s="102"/>
      <c r="G322" s="102"/>
      <c r="H322" s="102"/>
    </row>
    <row r="323" ht="15.75" customHeight="1">
      <c r="A323" s="102"/>
      <c r="B323" s="102"/>
      <c r="C323" s="102"/>
      <c r="D323" s="102"/>
      <c r="E323" s="102"/>
      <c r="F323" s="102"/>
      <c r="G323" s="102"/>
      <c r="H323" s="102"/>
    </row>
    <row r="324" ht="15.75" customHeight="1">
      <c r="A324" s="102"/>
      <c r="B324" s="102"/>
      <c r="C324" s="102"/>
      <c r="D324" s="102"/>
      <c r="E324" s="102"/>
      <c r="F324" s="102"/>
      <c r="G324" s="102"/>
      <c r="H324" s="102"/>
    </row>
    <row r="325" ht="15.75" customHeight="1">
      <c r="A325" s="102"/>
      <c r="B325" s="102"/>
      <c r="C325" s="102"/>
      <c r="D325" s="102"/>
      <c r="E325" s="102"/>
      <c r="F325" s="102"/>
      <c r="G325" s="102"/>
      <c r="H325" s="102"/>
    </row>
    <row r="326" ht="15.75" customHeight="1">
      <c r="A326" s="102"/>
      <c r="B326" s="102"/>
      <c r="C326" s="102"/>
      <c r="D326" s="102"/>
      <c r="E326" s="102"/>
      <c r="F326" s="102"/>
      <c r="G326" s="102"/>
      <c r="H326" s="102"/>
    </row>
    <row r="327" ht="15.75" customHeight="1">
      <c r="A327" s="102"/>
      <c r="B327" s="102"/>
      <c r="C327" s="102"/>
      <c r="D327" s="102"/>
      <c r="E327" s="102"/>
      <c r="F327" s="102"/>
      <c r="G327" s="102"/>
      <c r="H327" s="102"/>
    </row>
    <row r="328" ht="15.75" customHeight="1">
      <c r="A328" s="102"/>
      <c r="B328" s="102"/>
      <c r="C328" s="102"/>
      <c r="D328" s="102"/>
      <c r="E328" s="102"/>
      <c r="F328" s="102"/>
      <c r="G328" s="102"/>
      <c r="H328" s="102"/>
    </row>
    <row r="329" ht="15.75" customHeight="1">
      <c r="A329" s="102"/>
      <c r="B329" s="102"/>
      <c r="C329" s="102"/>
      <c r="D329" s="102"/>
      <c r="E329" s="102"/>
      <c r="F329" s="102"/>
      <c r="G329" s="102"/>
      <c r="H329" s="102"/>
    </row>
    <row r="330" ht="15.75" customHeight="1">
      <c r="A330" s="102"/>
      <c r="B330" s="102"/>
      <c r="C330" s="102"/>
      <c r="D330" s="102"/>
      <c r="E330" s="102"/>
      <c r="F330" s="102"/>
      <c r="G330" s="102"/>
      <c r="H330" s="102"/>
    </row>
    <row r="331" ht="15.75" customHeight="1">
      <c r="A331" s="102"/>
      <c r="B331" s="102"/>
      <c r="C331" s="102"/>
      <c r="D331" s="102"/>
      <c r="E331" s="102"/>
      <c r="F331" s="102"/>
      <c r="G331" s="102"/>
      <c r="H331" s="102"/>
    </row>
    <row r="332" ht="15.75" customHeight="1">
      <c r="A332" s="102"/>
      <c r="B332" s="102"/>
      <c r="C332" s="102"/>
      <c r="D332" s="102"/>
      <c r="E332" s="102"/>
      <c r="F332" s="102"/>
      <c r="G332" s="102"/>
      <c r="H332" s="102"/>
    </row>
    <row r="333" ht="15.75" customHeight="1">
      <c r="A333" s="102"/>
      <c r="B333" s="102"/>
      <c r="C333" s="102"/>
      <c r="D333" s="102"/>
      <c r="E333" s="102"/>
      <c r="F333" s="102"/>
      <c r="G333" s="102"/>
      <c r="H333" s="102"/>
    </row>
    <row r="334" ht="15.75" customHeight="1">
      <c r="A334" s="102"/>
      <c r="B334" s="102"/>
      <c r="C334" s="102"/>
      <c r="D334" s="102"/>
      <c r="E334" s="102"/>
      <c r="F334" s="102"/>
      <c r="G334" s="102"/>
      <c r="H334" s="102"/>
    </row>
    <row r="335" ht="15.75" customHeight="1">
      <c r="A335" s="102"/>
      <c r="B335" s="102"/>
      <c r="C335" s="102"/>
      <c r="D335" s="102"/>
      <c r="E335" s="102"/>
      <c r="F335" s="102"/>
      <c r="G335" s="102"/>
      <c r="H335" s="102"/>
    </row>
    <row r="336" ht="15.75" customHeight="1">
      <c r="A336" s="102"/>
      <c r="B336" s="102"/>
      <c r="C336" s="102"/>
      <c r="D336" s="102"/>
      <c r="E336" s="102"/>
      <c r="F336" s="102"/>
      <c r="G336" s="102"/>
      <c r="H336" s="102"/>
    </row>
    <row r="337" ht="15.75" customHeight="1">
      <c r="A337" s="102"/>
      <c r="B337" s="102"/>
      <c r="C337" s="102"/>
      <c r="D337" s="102"/>
      <c r="E337" s="102"/>
      <c r="F337" s="102"/>
      <c r="G337" s="102"/>
      <c r="H337" s="102"/>
    </row>
    <row r="338" ht="15.75" customHeight="1">
      <c r="A338" s="102"/>
      <c r="B338" s="102"/>
      <c r="C338" s="102"/>
      <c r="D338" s="102"/>
      <c r="E338" s="102"/>
      <c r="F338" s="102"/>
      <c r="G338" s="102"/>
      <c r="H338" s="102"/>
    </row>
    <row r="339" ht="15.75" customHeight="1">
      <c r="A339" s="102"/>
      <c r="B339" s="102"/>
      <c r="C339" s="102"/>
      <c r="D339" s="102"/>
      <c r="E339" s="102"/>
      <c r="F339" s="102"/>
      <c r="G339" s="102"/>
      <c r="H339" s="102"/>
    </row>
    <row r="340" ht="15.75" customHeight="1">
      <c r="A340" s="102"/>
      <c r="B340" s="102"/>
      <c r="C340" s="102"/>
      <c r="D340" s="102"/>
      <c r="E340" s="102"/>
      <c r="F340" s="102"/>
      <c r="G340" s="102"/>
      <c r="H340" s="102"/>
    </row>
    <row r="341" ht="15.75" customHeight="1">
      <c r="A341" s="102"/>
      <c r="B341" s="102"/>
      <c r="C341" s="102"/>
      <c r="D341" s="102"/>
      <c r="E341" s="102"/>
      <c r="F341" s="102"/>
      <c r="G341" s="102"/>
      <c r="H341" s="102"/>
    </row>
    <row r="342" ht="15.75" customHeight="1">
      <c r="A342" s="102"/>
      <c r="B342" s="102"/>
      <c r="C342" s="102"/>
      <c r="D342" s="102"/>
      <c r="E342" s="102"/>
      <c r="F342" s="102"/>
      <c r="G342" s="102"/>
      <c r="H342" s="102"/>
    </row>
    <row r="343" ht="15.75" customHeight="1">
      <c r="A343" s="102"/>
      <c r="B343" s="102"/>
      <c r="C343" s="102"/>
      <c r="D343" s="102"/>
      <c r="E343" s="102"/>
      <c r="F343" s="102"/>
      <c r="G343" s="102"/>
      <c r="H343" s="102"/>
    </row>
    <row r="344" ht="15.75" customHeight="1">
      <c r="A344" s="102"/>
      <c r="B344" s="102"/>
      <c r="C344" s="102"/>
      <c r="D344" s="102"/>
      <c r="E344" s="102"/>
      <c r="F344" s="102"/>
      <c r="G344" s="102"/>
      <c r="H344" s="102"/>
    </row>
    <row r="345" ht="15.75" customHeight="1">
      <c r="A345" s="102"/>
      <c r="B345" s="102"/>
      <c r="C345" s="102"/>
      <c r="D345" s="102"/>
      <c r="E345" s="102"/>
      <c r="F345" s="102"/>
      <c r="G345" s="102"/>
      <c r="H345" s="102"/>
    </row>
    <row r="346" ht="15.75" customHeight="1">
      <c r="A346" s="102"/>
      <c r="B346" s="102"/>
      <c r="C346" s="102"/>
      <c r="D346" s="102"/>
      <c r="E346" s="102"/>
      <c r="F346" s="102"/>
      <c r="G346" s="102"/>
      <c r="H346" s="102"/>
    </row>
    <row r="347" ht="15.75" customHeight="1">
      <c r="A347" s="102"/>
      <c r="B347" s="102"/>
      <c r="C347" s="102"/>
      <c r="D347" s="102"/>
      <c r="E347" s="102"/>
      <c r="F347" s="102"/>
      <c r="G347" s="102"/>
      <c r="H347" s="102"/>
    </row>
    <row r="348" ht="15.75" customHeight="1">
      <c r="A348" s="102"/>
      <c r="B348" s="102"/>
      <c r="C348" s="102"/>
      <c r="D348" s="102"/>
      <c r="E348" s="102"/>
      <c r="F348" s="102"/>
      <c r="G348" s="102"/>
      <c r="H348" s="102"/>
    </row>
    <row r="349" ht="15.75" customHeight="1">
      <c r="A349" s="102"/>
      <c r="B349" s="102"/>
      <c r="C349" s="102"/>
      <c r="D349" s="102"/>
      <c r="E349" s="102"/>
      <c r="F349" s="102"/>
      <c r="G349" s="102"/>
      <c r="H349" s="102"/>
    </row>
    <row r="350" ht="15.75" customHeight="1">
      <c r="A350" s="102"/>
      <c r="B350" s="102"/>
      <c r="C350" s="102"/>
      <c r="D350" s="102"/>
      <c r="E350" s="102"/>
      <c r="F350" s="102"/>
      <c r="G350" s="102"/>
      <c r="H350" s="102"/>
    </row>
    <row r="351" ht="15.75" customHeight="1">
      <c r="A351" s="102"/>
      <c r="B351" s="102"/>
      <c r="C351" s="102"/>
      <c r="D351" s="102"/>
      <c r="E351" s="102"/>
      <c r="F351" s="102"/>
      <c r="G351" s="102"/>
      <c r="H351" s="102"/>
    </row>
    <row r="352" ht="15.75" customHeight="1">
      <c r="A352" s="102"/>
      <c r="B352" s="102"/>
      <c r="C352" s="102"/>
      <c r="D352" s="102"/>
      <c r="E352" s="102"/>
      <c r="F352" s="102"/>
      <c r="G352" s="102"/>
      <c r="H352" s="102"/>
    </row>
    <row r="353" ht="15.75" customHeight="1">
      <c r="A353" s="102"/>
      <c r="B353" s="102"/>
      <c r="C353" s="102"/>
      <c r="D353" s="102"/>
      <c r="E353" s="102"/>
      <c r="F353" s="102"/>
      <c r="G353" s="102"/>
      <c r="H353" s="102"/>
    </row>
    <row r="354" ht="15.75" customHeight="1">
      <c r="A354" s="102"/>
      <c r="B354" s="102"/>
      <c r="C354" s="102"/>
      <c r="D354" s="102"/>
      <c r="E354" s="102"/>
      <c r="F354" s="102"/>
      <c r="G354" s="102"/>
      <c r="H354" s="102"/>
    </row>
    <row r="355" ht="15.75" customHeight="1">
      <c r="A355" s="102"/>
      <c r="B355" s="102"/>
      <c r="C355" s="102"/>
      <c r="D355" s="102"/>
      <c r="E355" s="102"/>
      <c r="F355" s="102"/>
      <c r="G355" s="102"/>
      <c r="H355" s="102"/>
    </row>
    <row r="356" ht="15.75" customHeight="1">
      <c r="A356" s="102"/>
      <c r="B356" s="102"/>
      <c r="C356" s="102"/>
      <c r="D356" s="102"/>
      <c r="E356" s="102"/>
      <c r="F356" s="102"/>
      <c r="G356" s="102"/>
      <c r="H356" s="102"/>
    </row>
    <row r="357" ht="15.75" customHeight="1">
      <c r="A357" s="102"/>
      <c r="B357" s="102"/>
      <c r="C357" s="102"/>
      <c r="D357" s="102"/>
      <c r="E357" s="102"/>
      <c r="F357" s="102"/>
      <c r="G357" s="102"/>
      <c r="H357" s="102"/>
    </row>
    <row r="358" ht="15.75" customHeight="1">
      <c r="A358" s="102"/>
      <c r="B358" s="102"/>
      <c r="C358" s="102"/>
      <c r="D358" s="102"/>
      <c r="E358" s="102"/>
      <c r="F358" s="102"/>
      <c r="G358" s="102"/>
      <c r="H358" s="102"/>
    </row>
    <row r="359" ht="15.75" customHeight="1">
      <c r="A359" s="102"/>
      <c r="B359" s="102"/>
      <c r="C359" s="102"/>
      <c r="D359" s="102"/>
      <c r="E359" s="102"/>
      <c r="F359" s="102"/>
      <c r="G359" s="102"/>
      <c r="H359" s="102"/>
    </row>
    <row r="360" ht="15.75" customHeight="1">
      <c r="A360" s="102"/>
      <c r="B360" s="102"/>
      <c r="C360" s="102"/>
      <c r="D360" s="102"/>
      <c r="E360" s="102"/>
      <c r="F360" s="102"/>
      <c r="G360" s="102"/>
      <c r="H360" s="102"/>
    </row>
    <row r="361" ht="15.75" customHeight="1">
      <c r="A361" s="102"/>
      <c r="B361" s="102"/>
      <c r="C361" s="102"/>
      <c r="D361" s="102"/>
      <c r="E361" s="102"/>
      <c r="F361" s="102"/>
      <c r="G361" s="102"/>
      <c r="H361" s="102"/>
    </row>
    <row r="362" ht="15.75" customHeight="1">
      <c r="A362" s="102"/>
      <c r="B362" s="102"/>
      <c r="C362" s="102"/>
      <c r="D362" s="102"/>
      <c r="E362" s="102"/>
      <c r="F362" s="102"/>
      <c r="G362" s="102"/>
      <c r="H362" s="102"/>
    </row>
    <row r="363" ht="15.75" customHeight="1">
      <c r="A363" s="102"/>
      <c r="B363" s="102"/>
      <c r="C363" s="102"/>
      <c r="D363" s="102"/>
      <c r="E363" s="102"/>
      <c r="F363" s="102"/>
      <c r="G363" s="102"/>
      <c r="H363" s="102"/>
    </row>
    <row r="364" ht="15.75" customHeight="1">
      <c r="A364" s="102"/>
      <c r="B364" s="102"/>
      <c r="C364" s="102"/>
      <c r="D364" s="102"/>
      <c r="E364" s="102"/>
      <c r="F364" s="102"/>
      <c r="G364" s="102"/>
      <c r="H364" s="102"/>
    </row>
    <row r="365" ht="15.75" customHeight="1">
      <c r="A365" s="102"/>
      <c r="B365" s="102"/>
      <c r="C365" s="102"/>
      <c r="D365" s="102"/>
      <c r="E365" s="102"/>
      <c r="F365" s="102"/>
      <c r="G365" s="102"/>
      <c r="H365" s="102"/>
    </row>
    <row r="366" ht="15.75" customHeight="1">
      <c r="A366" s="102"/>
      <c r="B366" s="102"/>
      <c r="C366" s="102"/>
      <c r="D366" s="102"/>
      <c r="E366" s="102"/>
      <c r="F366" s="102"/>
      <c r="G366" s="102"/>
      <c r="H366" s="102"/>
    </row>
    <row r="367" ht="15.75" customHeight="1">
      <c r="A367" s="102"/>
      <c r="B367" s="102"/>
      <c r="C367" s="102"/>
      <c r="D367" s="102"/>
      <c r="E367" s="102"/>
      <c r="F367" s="102"/>
      <c r="G367" s="102"/>
      <c r="H367" s="102"/>
    </row>
    <row r="368" ht="15.75" customHeight="1">
      <c r="A368" s="102"/>
      <c r="B368" s="102"/>
      <c r="C368" s="102"/>
      <c r="D368" s="102"/>
      <c r="E368" s="102"/>
      <c r="F368" s="102"/>
      <c r="G368" s="102"/>
      <c r="H368" s="102"/>
    </row>
    <row r="369" ht="15.75" customHeight="1">
      <c r="A369" s="102"/>
      <c r="B369" s="102"/>
      <c r="C369" s="102"/>
      <c r="D369" s="102"/>
      <c r="E369" s="102"/>
      <c r="F369" s="102"/>
      <c r="G369" s="102"/>
      <c r="H369" s="102"/>
    </row>
    <row r="370" ht="15.75" customHeight="1">
      <c r="A370" s="102"/>
      <c r="B370" s="102"/>
      <c r="C370" s="102"/>
      <c r="D370" s="102"/>
      <c r="E370" s="102"/>
      <c r="F370" s="102"/>
      <c r="G370" s="102"/>
      <c r="H370" s="102"/>
    </row>
    <row r="371" ht="15.75" customHeight="1">
      <c r="A371" s="102"/>
      <c r="B371" s="102"/>
      <c r="C371" s="102"/>
      <c r="D371" s="102"/>
      <c r="E371" s="102"/>
      <c r="F371" s="102"/>
      <c r="G371" s="102"/>
      <c r="H371" s="102"/>
    </row>
    <row r="372" ht="15.75" customHeight="1">
      <c r="A372" s="102"/>
      <c r="B372" s="102"/>
      <c r="C372" s="102"/>
      <c r="D372" s="102"/>
      <c r="E372" s="102"/>
      <c r="F372" s="102"/>
      <c r="G372" s="102"/>
      <c r="H372" s="102"/>
    </row>
    <row r="373" ht="15.75" customHeight="1">
      <c r="A373" s="102"/>
      <c r="B373" s="102"/>
      <c r="C373" s="102"/>
      <c r="D373" s="102"/>
      <c r="E373" s="102"/>
      <c r="F373" s="102"/>
      <c r="G373" s="102"/>
      <c r="H373" s="102"/>
    </row>
    <row r="374" ht="15.75" customHeight="1">
      <c r="A374" s="102"/>
      <c r="B374" s="102"/>
      <c r="C374" s="102"/>
      <c r="D374" s="102"/>
      <c r="E374" s="102"/>
      <c r="F374" s="102"/>
      <c r="G374" s="102"/>
      <c r="H374" s="102"/>
    </row>
    <row r="375" ht="15.75" customHeight="1">
      <c r="A375" s="102"/>
      <c r="B375" s="102"/>
      <c r="C375" s="102"/>
      <c r="D375" s="102"/>
      <c r="E375" s="102"/>
      <c r="F375" s="102"/>
      <c r="G375" s="102"/>
      <c r="H375" s="102"/>
    </row>
    <row r="376" ht="15.75" customHeight="1">
      <c r="A376" s="102"/>
      <c r="B376" s="102"/>
      <c r="C376" s="102"/>
      <c r="D376" s="102"/>
      <c r="E376" s="102"/>
      <c r="F376" s="102"/>
      <c r="G376" s="102"/>
      <c r="H376" s="102"/>
    </row>
    <row r="377" ht="15.75" customHeight="1">
      <c r="A377" s="102"/>
      <c r="B377" s="102"/>
      <c r="C377" s="102"/>
      <c r="D377" s="102"/>
      <c r="E377" s="102"/>
      <c r="F377" s="102"/>
      <c r="G377" s="102"/>
      <c r="H377" s="102"/>
    </row>
    <row r="378" ht="15.75" customHeight="1">
      <c r="A378" s="102"/>
      <c r="B378" s="102"/>
      <c r="C378" s="102"/>
      <c r="D378" s="102"/>
      <c r="E378" s="102"/>
      <c r="F378" s="102"/>
      <c r="G378" s="102"/>
      <c r="H378" s="102"/>
    </row>
    <row r="379" ht="15.75" customHeight="1">
      <c r="A379" s="102"/>
      <c r="B379" s="102"/>
      <c r="C379" s="102"/>
      <c r="D379" s="102"/>
      <c r="E379" s="102"/>
      <c r="F379" s="102"/>
      <c r="G379" s="102"/>
      <c r="H379" s="102"/>
    </row>
    <row r="380" ht="15.75" customHeight="1">
      <c r="A380" s="102"/>
      <c r="B380" s="102"/>
      <c r="C380" s="102"/>
      <c r="D380" s="102"/>
      <c r="E380" s="102"/>
      <c r="F380" s="102"/>
      <c r="G380" s="102"/>
      <c r="H380" s="102"/>
    </row>
    <row r="381" ht="15.75" customHeight="1">
      <c r="A381" s="102"/>
      <c r="B381" s="102"/>
      <c r="C381" s="102"/>
      <c r="D381" s="102"/>
      <c r="E381" s="102"/>
      <c r="F381" s="102"/>
      <c r="G381" s="102"/>
      <c r="H381" s="102"/>
    </row>
    <row r="382" ht="15.75" customHeight="1">
      <c r="A382" s="102"/>
      <c r="B382" s="102"/>
      <c r="C382" s="102"/>
      <c r="D382" s="102"/>
      <c r="E382" s="102"/>
      <c r="F382" s="102"/>
      <c r="G382" s="102"/>
      <c r="H382" s="102"/>
    </row>
    <row r="383" ht="15.75" customHeight="1">
      <c r="A383" s="102"/>
      <c r="B383" s="102"/>
      <c r="C383" s="102"/>
      <c r="D383" s="102"/>
      <c r="E383" s="102"/>
      <c r="F383" s="102"/>
      <c r="G383" s="102"/>
      <c r="H383" s="102"/>
    </row>
    <row r="384" ht="15.75" customHeight="1">
      <c r="A384" s="102"/>
      <c r="B384" s="102"/>
      <c r="C384" s="102"/>
      <c r="D384" s="102"/>
      <c r="E384" s="102"/>
      <c r="F384" s="102"/>
      <c r="G384" s="102"/>
      <c r="H384" s="102"/>
    </row>
    <row r="385" ht="15.75" customHeight="1">
      <c r="A385" s="102"/>
      <c r="B385" s="102"/>
      <c r="C385" s="102"/>
      <c r="D385" s="102"/>
      <c r="E385" s="102"/>
      <c r="F385" s="102"/>
      <c r="G385" s="102"/>
      <c r="H385" s="102"/>
    </row>
    <row r="386" ht="15.75" customHeight="1">
      <c r="A386" s="102"/>
      <c r="B386" s="102"/>
      <c r="C386" s="102"/>
      <c r="D386" s="102"/>
      <c r="E386" s="102"/>
      <c r="F386" s="102"/>
      <c r="G386" s="102"/>
      <c r="H386" s="102"/>
    </row>
    <row r="387" ht="15.75" customHeight="1">
      <c r="A387" s="102"/>
      <c r="B387" s="102"/>
      <c r="C387" s="102"/>
      <c r="D387" s="102"/>
      <c r="E387" s="102"/>
      <c r="F387" s="102"/>
      <c r="G387" s="102"/>
      <c r="H387" s="102"/>
    </row>
    <row r="388" ht="15.75" customHeight="1">
      <c r="A388" s="102"/>
      <c r="B388" s="102"/>
      <c r="C388" s="102"/>
      <c r="D388" s="102"/>
      <c r="E388" s="102"/>
      <c r="F388" s="102"/>
      <c r="G388" s="102"/>
      <c r="H388" s="102"/>
    </row>
    <row r="389" ht="15.75" customHeight="1">
      <c r="A389" s="102"/>
      <c r="B389" s="102"/>
      <c r="C389" s="102"/>
      <c r="D389" s="102"/>
      <c r="E389" s="102"/>
      <c r="F389" s="102"/>
      <c r="G389" s="102"/>
      <c r="H389" s="102"/>
    </row>
    <row r="390" ht="15.75" customHeight="1">
      <c r="A390" s="102"/>
      <c r="B390" s="102"/>
      <c r="C390" s="102"/>
      <c r="D390" s="102"/>
      <c r="E390" s="102"/>
      <c r="F390" s="102"/>
      <c r="G390" s="102"/>
      <c r="H390" s="102"/>
    </row>
    <row r="391" ht="15.75" customHeight="1">
      <c r="A391" s="102"/>
      <c r="B391" s="102"/>
      <c r="C391" s="102"/>
      <c r="D391" s="102"/>
      <c r="E391" s="102"/>
      <c r="F391" s="102"/>
      <c r="G391" s="102"/>
      <c r="H391" s="102"/>
    </row>
    <row r="392" ht="15.75" customHeight="1">
      <c r="A392" s="102"/>
      <c r="B392" s="102"/>
      <c r="C392" s="102"/>
      <c r="D392" s="102"/>
      <c r="E392" s="102"/>
      <c r="F392" s="102"/>
      <c r="G392" s="102"/>
      <c r="H392" s="102"/>
    </row>
    <row r="393" ht="15.75" customHeight="1">
      <c r="A393" s="102"/>
      <c r="B393" s="102"/>
      <c r="C393" s="102"/>
      <c r="D393" s="102"/>
      <c r="E393" s="102"/>
      <c r="F393" s="102"/>
      <c r="G393" s="102"/>
      <c r="H393" s="102"/>
    </row>
    <row r="394" ht="15.75" customHeight="1">
      <c r="A394" s="102"/>
      <c r="B394" s="102"/>
      <c r="C394" s="102"/>
      <c r="D394" s="102"/>
      <c r="E394" s="102"/>
      <c r="F394" s="102"/>
      <c r="G394" s="102"/>
      <c r="H394" s="102"/>
    </row>
    <row r="395" ht="15.75" customHeight="1">
      <c r="A395" s="102"/>
      <c r="B395" s="102"/>
      <c r="C395" s="102"/>
      <c r="D395" s="102"/>
      <c r="E395" s="102"/>
      <c r="F395" s="102"/>
      <c r="G395" s="102"/>
      <c r="H395" s="102"/>
    </row>
    <row r="396" ht="15.75" customHeight="1">
      <c r="A396" s="102"/>
      <c r="B396" s="102"/>
      <c r="C396" s="102"/>
      <c r="D396" s="102"/>
      <c r="E396" s="102"/>
      <c r="F396" s="102"/>
      <c r="G396" s="102"/>
      <c r="H396" s="102"/>
    </row>
    <row r="397" ht="15.75" customHeight="1">
      <c r="A397" s="102"/>
      <c r="B397" s="102"/>
      <c r="C397" s="102"/>
      <c r="D397" s="102"/>
      <c r="E397" s="102"/>
      <c r="F397" s="102"/>
      <c r="G397" s="102"/>
      <c r="H397" s="102"/>
    </row>
    <row r="398" ht="15.75" customHeight="1">
      <c r="A398" s="102"/>
      <c r="B398" s="102"/>
      <c r="C398" s="102"/>
      <c r="D398" s="102"/>
      <c r="E398" s="102"/>
      <c r="F398" s="102"/>
      <c r="G398" s="102"/>
      <c r="H398" s="102"/>
    </row>
    <row r="399" ht="15.75" customHeight="1">
      <c r="A399" s="102"/>
      <c r="B399" s="102"/>
      <c r="C399" s="102"/>
      <c r="D399" s="102"/>
      <c r="E399" s="102"/>
      <c r="F399" s="102"/>
      <c r="G399" s="102"/>
      <c r="H399" s="102"/>
    </row>
    <row r="400" ht="15.75" customHeight="1">
      <c r="A400" s="102"/>
      <c r="B400" s="102"/>
      <c r="C400" s="102"/>
      <c r="D400" s="102"/>
      <c r="E400" s="102"/>
      <c r="F400" s="102"/>
      <c r="G400" s="102"/>
      <c r="H400" s="102"/>
    </row>
    <row r="401" ht="15.75" customHeight="1">
      <c r="A401" s="102"/>
      <c r="B401" s="102"/>
      <c r="C401" s="102"/>
      <c r="D401" s="102"/>
      <c r="E401" s="102"/>
      <c r="F401" s="102"/>
      <c r="G401" s="102"/>
      <c r="H401" s="102"/>
    </row>
    <row r="402" ht="15.75" customHeight="1">
      <c r="A402" s="102"/>
      <c r="B402" s="102"/>
      <c r="C402" s="102"/>
      <c r="D402" s="102"/>
      <c r="E402" s="102"/>
      <c r="F402" s="102"/>
      <c r="G402" s="102"/>
      <c r="H402" s="102"/>
    </row>
    <row r="403" ht="15.75" customHeight="1">
      <c r="A403" s="102"/>
      <c r="B403" s="102"/>
      <c r="C403" s="102"/>
      <c r="D403" s="102"/>
      <c r="E403" s="102"/>
      <c r="F403" s="102"/>
      <c r="G403" s="102"/>
      <c r="H403" s="102"/>
    </row>
    <row r="404" ht="15.75" customHeight="1">
      <c r="A404" s="102"/>
      <c r="B404" s="102"/>
      <c r="C404" s="102"/>
      <c r="D404" s="102"/>
      <c r="E404" s="102"/>
      <c r="F404" s="102"/>
      <c r="G404" s="102"/>
      <c r="H404" s="102"/>
    </row>
    <row r="405" ht="15.75" customHeight="1">
      <c r="A405" s="102"/>
      <c r="B405" s="102"/>
      <c r="C405" s="102"/>
      <c r="D405" s="102"/>
      <c r="E405" s="102"/>
      <c r="F405" s="102"/>
      <c r="G405" s="102"/>
      <c r="H405" s="102"/>
    </row>
    <row r="406" ht="15.75" customHeight="1">
      <c r="A406" s="102"/>
      <c r="B406" s="102"/>
      <c r="C406" s="102"/>
      <c r="D406" s="102"/>
      <c r="E406" s="102"/>
      <c r="F406" s="102"/>
      <c r="G406" s="102"/>
      <c r="H406" s="102"/>
    </row>
    <row r="407" ht="15.75" customHeight="1">
      <c r="A407" s="102"/>
      <c r="B407" s="102"/>
      <c r="C407" s="102"/>
      <c r="D407" s="102"/>
      <c r="E407" s="102"/>
      <c r="F407" s="102"/>
      <c r="G407" s="102"/>
      <c r="H407" s="102"/>
    </row>
    <row r="408" ht="15.75" customHeight="1">
      <c r="A408" s="102"/>
      <c r="B408" s="102"/>
      <c r="C408" s="102"/>
      <c r="D408" s="102"/>
      <c r="E408" s="102"/>
      <c r="F408" s="102"/>
      <c r="G408" s="102"/>
      <c r="H408" s="102"/>
    </row>
    <row r="409" ht="15.75" customHeight="1">
      <c r="A409" s="102"/>
      <c r="B409" s="102"/>
      <c r="C409" s="102"/>
      <c r="D409" s="102"/>
      <c r="E409" s="102"/>
      <c r="F409" s="102"/>
      <c r="G409" s="102"/>
      <c r="H409" s="102"/>
    </row>
    <row r="410" ht="15.75" customHeight="1">
      <c r="A410" s="102"/>
      <c r="B410" s="102"/>
      <c r="C410" s="102"/>
      <c r="D410" s="102"/>
      <c r="E410" s="102"/>
      <c r="F410" s="102"/>
      <c r="G410" s="102"/>
      <c r="H410" s="102"/>
    </row>
    <row r="411" ht="15.75" customHeight="1">
      <c r="A411" s="102"/>
      <c r="B411" s="102"/>
      <c r="C411" s="102"/>
      <c r="D411" s="102"/>
      <c r="E411" s="102"/>
      <c r="F411" s="102"/>
      <c r="G411" s="102"/>
      <c r="H411" s="102"/>
    </row>
    <row r="412" ht="15.75" customHeight="1">
      <c r="A412" s="102"/>
      <c r="B412" s="102"/>
      <c r="C412" s="102"/>
      <c r="D412" s="102"/>
      <c r="E412" s="102"/>
      <c r="F412" s="102"/>
      <c r="G412" s="102"/>
      <c r="H412" s="102"/>
    </row>
    <row r="413" ht="15.75" customHeight="1">
      <c r="A413" s="102"/>
      <c r="B413" s="102"/>
      <c r="C413" s="102"/>
      <c r="D413" s="102"/>
      <c r="E413" s="102"/>
      <c r="F413" s="102"/>
      <c r="G413" s="102"/>
      <c r="H413" s="102"/>
    </row>
    <row r="414" ht="15.75" customHeight="1">
      <c r="A414" s="102"/>
      <c r="B414" s="102"/>
      <c r="C414" s="102"/>
      <c r="D414" s="102"/>
      <c r="E414" s="102"/>
      <c r="F414" s="102"/>
      <c r="G414" s="102"/>
      <c r="H414" s="102"/>
    </row>
    <row r="415" ht="15.75" customHeight="1">
      <c r="A415" s="102"/>
      <c r="B415" s="102"/>
      <c r="C415" s="102"/>
      <c r="D415" s="102"/>
      <c r="E415" s="102"/>
      <c r="F415" s="102"/>
      <c r="G415" s="102"/>
      <c r="H415" s="102"/>
    </row>
    <row r="416" ht="15.75" customHeight="1">
      <c r="A416" s="102"/>
      <c r="B416" s="102"/>
      <c r="C416" s="102"/>
      <c r="D416" s="102"/>
      <c r="E416" s="102"/>
      <c r="F416" s="102"/>
      <c r="G416" s="102"/>
      <c r="H416" s="102"/>
    </row>
    <row r="417" ht="15.75" customHeight="1">
      <c r="A417" s="102"/>
      <c r="B417" s="102"/>
      <c r="C417" s="102"/>
      <c r="D417" s="102"/>
      <c r="E417" s="102"/>
      <c r="F417" s="102"/>
      <c r="G417" s="102"/>
      <c r="H417" s="102"/>
    </row>
    <row r="418" ht="15.75" customHeight="1">
      <c r="A418" s="102"/>
      <c r="B418" s="102"/>
      <c r="C418" s="102"/>
      <c r="D418" s="102"/>
      <c r="E418" s="102"/>
      <c r="F418" s="102"/>
      <c r="G418" s="102"/>
      <c r="H418" s="102"/>
    </row>
    <row r="419" ht="15.75" customHeight="1">
      <c r="A419" s="102"/>
      <c r="B419" s="102"/>
      <c r="C419" s="102"/>
      <c r="D419" s="102"/>
      <c r="E419" s="102"/>
      <c r="F419" s="102"/>
      <c r="G419" s="102"/>
      <c r="H419" s="102"/>
    </row>
    <row r="420" ht="15.75" customHeight="1">
      <c r="A420" s="102"/>
      <c r="B420" s="102"/>
      <c r="C420" s="102"/>
      <c r="D420" s="102"/>
      <c r="E420" s="102"/>
      <c r="F420" s="102"/>
      <c r="G420" s="102"/>
      <c r="H420" s="102"/>
    </row>
    <row r="421" ht="15.75" customHeight="1">
      <c r="A421" s="102"/>
      <c r="B421" s="102"/>
      <c r="C421" s="102"/>
      <c r="D421" s="102"/>
      <c r="E421" s="102"/>
      <c r="F421" s="102"/>
      <c r="G421" s="102"/>
      <c r="H421" s="102"/>
    </row>
    <row r="422" ht="15.75" customHeight="1">
      <c r="A422" s="102"/>
      <c r="B422" s="102"/>
      <c r="C422" s="102"/>
      <c r="D422" s="102"/>
      <c r="E422" s="102"/>
      <c r="F422" s="102"/>
      <c r="G422" s="102"/>
      <c r="H422" s="102"/>
    </row>
    <row r="423" ht="15.75" customHeight="1">
      <c r="A423" s="102"/>
      <c r="B423" s="102"/>
      <c r="C423" s="102"/>
      <c r="D423" s="102"/>
      <c r="E423" s="102"/>
      <c r="F423" s="102"/>
      <c r="G423" s="102"/>
      <c r="H423" s="102"/>
    </row>
    <row r="424" ht="15.75" customHeight="1">
      <c r="A424" s="102"/>
      <c r="B424" s="102"/>
      <c r="C424" s="102"/>
      <c r="D424" s="102"/>
      <c r="E424" s="102"/>
      <c r="F424" s="102"/>
      <c r="G424" s="102"/>
      <c r="H424" s="102"/>
    </row>
    <row r="425" ht="15.75" customHeight="1">
      <c r="A425" s="102"/>
      <c r="B425" s="102"/>
      <c r="C425" s="102"/>
      <c r="D425" s="102"/>
      <c r="E425" s="102"/>
      <c r="F425" s="102"/>
      <c r="G425" s="102"/>
      <c r="H425" s="102"/>
    </row>
    <row r="426" ht="15.75" customHeight="1">
      <c r="A426" s="102"/>
      <c r="B426" s="102"/>
      <c r="C426" s="102"/>
      <c r="D426" s="102"/>
      <c r="E426" s="102"/>
      <c r="F426" s="102"/>
      <c r="G426" s="102"/>
      <c r="H426" s="102"/>
    </row>
    <row r="427" ht="15.75" customHeight="1">
      <c r="A427" s="102"/>
      <c r="B427" s="102"/>
      <c r="C427" s="102"/>
      <c r="D427" s="102"/>
      <c r="E427" s="102"/>
      <c r="F427" s="102"/>
      <c r="G427" s="102"/>
      <c r="H427" s="102"/>
    </row>
    <row r="428" ht="15.75" customHeight="1">
      <c r="A428" s="102"/>
      <c r="B428" s="102"/>
      <c r="C428" s="102"/>
      <c r="D428" s="102"/>
      <c r="E428" s="102"/>
      <c r="F428" s="102"/>
      <c r="G428" s="102"/>
      <c r="H428" s="102"/>
    </row>
    <row r="429" ht="15.75" customHeight="1">
      <c r="A429" s="102"/>
      <c r="B429" s="102"/>
      <c r="C429" s="102"/>
      <c r="D429" s="102"/>
      <c r="E429" s="102"/>
      <c r="F429" s="102"/>
      <c r="G429" s="102"/>
      <c r="H429" s="102"/>
    </row>
    <row r="430" ht="15.75" customHeight="1">
      <c r="A430" s="102"/>
      <c r="B430" s="102"/>
      <c r="C430" s="102"/>
      <c r="D430" s="102"/>
      <c r="E430" s="102"/>
      <c r="F430" s="102"/>
      <c r="G430" s="102"/>
      <c r="H430" s="102"/>
    </row>
    <row r="431" ht="15.75" customHeight="1">
      <c r="A431" s="102"/>
      <c r="B431" s="102"/>
      <c r="C431" s="102"/>
      <c r="D431" s="102"/>
      <c r="E431" s="102"/>
      <c r="F431" s="102"/>
      <c r="G431" s="102"/>
      <c r="H431" s="102"/>
    </row>
    <row r="432" ht="15.75" customHeight="1">
      <c r="A432" s="102"/>
      <c r="B432" s="102"/>
      <c r="C432" s="102"/>
      <c r="D432" s="102"/>
      <c r="E432" s="102"/>
      <c r="F432" s="102"/>
      <c r="G432" s="102"/>
      <c r="H432" s="102"/>
    </row>
    <row r="433" ht="15.75" customHeight="1">
      <c r="A433" s="102"/>
      <c r="B433" s="102"/>
      <c r="C433" s="102"/>
      <c r="D433" s="102"/>
      <c r="E433" s="102"/>
      <c r="F433" s="102"/>
      <c r="G433" s="102"/>
      <c r="H433" s="102"/>
    </row>
    <row r="434" ht="15.75" customHeight="1">
      <c r="A434" s="102"/>
      <c r="B434" s="102"/>
      <c r="C434" s="102"/>
      <c r="D434" s="102"/>
      <c r="E434" s="102"/>
      <c r="F434" s="102"/>
      <c r="G434" s="102"/>
      <c r="H434" s="102"/>
    </row>
    <row r="435" ht="15.75" customHeight="1">
      <c r="A435" s="102"/>
      <c r="B435" s="102"/>
      <c r="C435" s="102"/>
      <c r="D435" s="102"/>
      <c r="E435" s="102"/>
      <c r="F435" s="102"/>
      <c r="G435" s="102"/>
      <c r="H435" s="102"/>
    </row>
    <row r="436" ht="15.75" customHeight="1">
      <c r="A436" s="102"/>
      <c r="B436" s="102"/>
      <c r="C436" s="102"/>
      <c r="D436" s="102"/>
      <c r="E436" s="102"/>
      <c r="F436" s="102"/>
      <c r="G436" s="102"/>
      <c r="H436" s="102"/>
    </row>
    <row r="437" ht="15.75" customHeight="1">
      <c r="A437" s="102"/>
      <c r="B437" s="102"/>
      <c r="C437" s="102"/>
      <c r="D437" s="102"/>
      <c r="E437" s="102"/>
      <c r="F437" s="102"/>
      <c r="G437" s="102"/>
      <c r="H437" s="102"/>
    </row>
    <row r="438" ht="15.75" customHeight="1">
      <c r="A438" s="102"/>
      <c r="B438" s="102"/>
      <c r="C438" s="102"/>
      <c r="D438" s="102"/>
      <c r="E438" s="102"/>
      <c r="F438" s="102"/>
      <c r="G438" s="102"/>
      <c r="H438" s="102"/>
    </row>
    <row r="439" ht="15.75" customHeight="1">
      <c r="A439" s="102"/>
      <c r="B439" s="102"/>
      <c r="C439" s="102"/>
      <c r="D439" s="102"/>
      <c r="E439" s="102"/>
      <c r="F439" s="102"/>
      <c r="G439" s="102"/>
      <c r="H439" s="102"/>
    </row>
    <row r="440" ht="15.75" customHeight="1">
      <c r="A440" s="102"/>
      <c r="B440" s="102"/>
      <c r="C440" s="102"/>
      <c r="D440" s="102"/>
      <c r="E440" s="102"/>
      <c r="F440" s="102"/>
      <c r="G440" s="102"/>
      <c r="H440" s="102"/>
    </row>
    <row r="441" ht="15.75" customHeight="1">
      <c r="A441" s="102"/>
      <c r="B441" s="102"/>
      <c r="C441" s="102"/>
      <c r="D441" s="102"/>
      <c r="E441" s="102"/>
      <c r="F441" s="102"/>
      <c r="G441" s="102"/>
      <c r="H441" s="102"/>
    </row>
    <row r="442" ht="15.75" customHeight="1">
      <c r="A442" s="102"/>
      <c r="B442" s="102"/>
      <c r="C442" s="102"/>
      <c r="D442" s="102"/>
      <c r="E442" s="102"/>
      <c r="F442" s="102"/>
      <c r="G442" s="102"/>
      <c r="H442" s="102"/>
    </row>
    <row r="443" ht="15.75" customHeight="1">
      <c r="A443" s="102"/>
      <c r="B443" s="102"/>
      <c r="C443" s="102"/>
      <c r="D443" s="102"/>
      <c r="E443" s="102"/>
      <c r="F443" s="102"/>
      <c r="G443" s="102"/>
      <c r="H443" s="102"/>
    </row>
    <row r="444" ht="15.75" customHeight="1">
      <c r="A444" s="102"/>
      <c r="B444" s="102"/>
      <c r="C444" s="102"/>
      <c r="D444" s="102"/>
      <c r="E444" s="102"/>
      <c r="F444" s="102"/>
      <c r="G444" s="102"/>
      <c r="H444" s="102"/>
    </row>
    <row r="445" ht="15.75" customHeight="1">
      <c r="A445" s="102"/>
      <c r="B445" s="102"/>
      <c r="C445" s="102"/>
      <c r="D445" s="102"/>
      <c r="E445" s="102"/>
      <c r="F445" s="102"/>
      <c r="G445" s="102"/>
      <c r="H445" s="102"/>
    </row>
    <row r="446" ht="15.75" customHeight="1">
      <c r="A446" s="102"/>
      <c r="B446" s="102"/>
      <c r="C446" s="102"/>
      <c r="D446" s="102"/>
      <c r="E446" s="102"/>
      <c r="F446" s="102"/>
      <c r="G446" s="102"/>
      <c r="H446" s="102"/>
    </row>
    <row r="447" ht="15.75" customHeight="1">
      <c r="A447" s="102"/>
      <c r="B447" s="102"/>
      <c r="C447" s="102"/>
      <c r="D447" s="102"/>
      <c r="E447" s="102"/>
      <c r="F447" s="102"/>
      <c r="G447" s="102"/>
      <c r="H447" s="102"/>
    </row>
    <row r="448" ht="15.75" customHeight="1">
      <c r="A448" s="102"/>
      <c r="B448" s="102"/>
      <c r="C448" s="102"/>
      <c r="D448" s="102"/>
      <c r="E448" s="102"/>
      <c r="F448" s="102"/>
      <c r="G448" s="102"/>
      <c r="H448" s="102"/>
    </row>
    <row r="449" ht="15.75" customHeight="1">
      <c r="A449" s="102"/>
      <c r="B449" s="102"/>
      <c r="C449" s="102"/>
      <c r="D449" s="102"/>
      <c r="E449" s="102"/>
      <c r="F449" s="102"/>
      <c r="G449" s="102"/>
      <c r="H449" s="102"/>
    </row>
    <row r="450" ht="15.75" customHeight="1">
      <c r="A450" s="102"/>
      <c r="B450" s="102"/>
      <c r="C450" s="102"/>
      <c r="D450" s="102"/>
      <c r="E450" s="102"/>
      <c r="F450" s="102"/>
      <c r="G450" s="102"/>
      <c r="H450" s="102"/>
    </row>
    <row r="451" ht="15.75" customHeight="1">
      <c r="A451" s="102"/>
      <c r="B451" s="102"/>
      <c r="C451" s="102"/>
      <c r="D451" s="102"/>
      <c r="E451" s="102"/>
      <c r="F451" s="102"/>
      <c r="G451" s="102"/>
      <c r="H451" s="102"/>
    </row>
    <row r="452" ht="15.75" customHeight="1">
      <c r="A452" s="102"/>
      <c r="B452" s="102"/>
      <c r="C452" s="102"/>
      <c r="D452" s="102"/>
      <c r="E452" s="102"/>
      <c r="F452" s="102"/>
      <c r="G452" s="102"/>
      <c r="H452" s="102"/>
    </row>
    <row r="453" ht="15.75" customHeight="1">
      <c r="A453" s="102"/>
      <c r="B453" s="102"/>
      <c r="C453" s="102"/>
      <c r="D453" s="102"/>
      <c r="E453" s="102"/>
      <c r="F453" s="102"/>
      <c r="G453" s="102"/>
      <c r="H453" s="102"/>
    </row>
    <row r="454" ht="15.75" customHeight="1">
      <c r="A454" s="102"/>
      <c r="B454" s="102"/>
      <c r="C454" s="102"/>
      <c r="D454" s="102"/>
      <c r="E454" s="102"/>
      <c r="F454" s="102"/>
      <c r="G454" s="102"/>
      <c r="H454" s="102"/>
    </row>
    <row r="455" ht="15.75" customHeight="1">
      <c r="A455" s="102"/>
      <c r="B455" s="102"/>
      <c r="C455" s="102"/>
      <c r="D455" s="102"/>
      <c r="E455" s="102"/>
      <c r="F455" s="102"/>
      <c r="G455" s="102"/>
      <c r="H455" s="102"/>
    </row>
    <row r="456" ht="15.75" customHeight="1">
      <c r="A456" s="102"/>
      <c r="B456" s="102"/>
      <c r="C456" s="102"/>
      <c r="D456" s="102"/>
      <c r="E456" s="102"/>
      <c r="F456" s="102"/>
      <c r="G456" s="102"/>
      <c r="H456" s="102"/>
    </row>
    <row r="457" ht="15.75" customHeight="1">
      <c r="A457" s="102"/>
      <c r="B457" s="102"/>
      <c r="C457" s="102"/>
      <c r="D457" s="102"/>
      <c r="E457" s="102"/>
      <c r="F457" s="102"/>
      <c r="G457" s="102"/>
      <c r="H457" s="102"/>
    </row>
    <row r="458" ht="15.75" customHeight="1">
      <c r="A458" s="102"/>
      <c r="B458" s="102"/>
      <c r="C458" s="102"/>
      <c r="D458" s="102"/>
      <c r="E458" s="102"/>
      <c r="F458" s="102"/>
      <c r="G458" s="102"/>
      <c r="H458" s="102"/>
    </row>
    <row r="459" ht="15.75" customHeight="1">
      <c r="A459" s="102"/>
      <c r="B459" s="102"/>
      <c r="C459" s="102"/>
      <c r="D459" s="102"/>
      <c r="E459" s="102"/>
      <c r="F459" s="102"/>
      <c r="G459" s="102"/>
      <c r="H459" s="102"/>
    </row>
    <row r="460" ht="15.75" customHeight="1">
      <c r="A460" s="102"/>
      <c r="B460" s="102"/>
      <c r="C460" s="102"/>
      <c r="D460" s="102"/>
      <c r="E460" s="102"/>
      <c r="F460" s="102"/>
      <c r="G460" s="102"/>
      <c r="H460" s="102"/>
    </row>
    <row r="461" ht="15.75" customHeight="1">
      <c r="A461" s="102"/>
      <c r="B461" s="102"/>
      <c r="C461" s="102"/>
      <c r="D461" s="102"/>
      <c r="E461" s="102"/>
      <c r="F461" s="102"/>
      <c r="G461" s="102"/>
      <c r="H461" s="102"/>
    </row>
    <row r="462" ht="15.75" customHeight="1">
      <c r="A462" s="102"/>
      <c r="B462" s="102"/>
      <c r="C462" s="102"/>
      <c r="D462" s="102"/>
      <c r="E462" s="102"/>
      <c r="F462" s="102"/>
      <c r="G462" s="102"/>
      <c r="H462" s="102"/>
    </row>
    <row r="463" ht="15.75" customHeight="1">
      <c r="A463" s="102"/>
      <c r="B463" s="102"/>
      <c r="C463" s="102"/>
      <c r="D463" s="102"/>
      <c r="E463" s="102"/>
      <c r="F463" s="102"/>
      <c r="G463" s="102"/>
      <c r="H463" s="102"/>
    </row>
    <row r="464" ht="15.75" customHeight="1">
      <c r="A464" s="102"/>
      <c r="B464" s="102"/>
      <c r="C464" s="102"/>
      <c r="D464" s="102"/>
      <c r="E464" s="102"/>
      <c r="F464" s="102"/>
      <c r="G464" s="102"/>
      <c r="H464" s="102"/>
    </row>
    <row r="465" ht="15.75" customHeight="1">
      <c r="A465" s="102"/>
      <c r="B465" s="102"/>
      <c r="C465" s="102"/>
      <c r="D465" s="102"/>
      <c r="E465" s="102"/>
      <c r="F465" s="102"/>
      <c r="G465" s="102"/>
      <c r="H465" s="102"/>
    </row>
    <row r="466" ht="15.75" customHeight="1">
      <c r="A466" s="102"/>
      <c r="B466" s="102"/>
      <c r="C466" s="102"/>
      <c r="D466" s="102"/>
      <c r="E466" s="102"/>
      <c r="F466" s="102"/>
      <c r="G466" s="102"/>
      <c r="H466" s="102"/>
    </row>
    <row r="467" ht="15.75" customHeight="1">
      <c r="A467" s="102"/>
      <c r="B467" s="102"/>
      <c r="C467" s="102"/>
      <c r="D467" s="102"/>
      <c r="E467" s="102"/>
      <c r="F467" s="102"/>
      <c r="G467" s="102"/>
      <c r="H467" s="102"/>
    </row>
    <row r="468" ht="15.75" customHeight="1">
      <c r="A468" s="102"/>
      <c r="B468" s="102"/>
      <c r="C468" s="102"/>
      <c r="D468" s="102"/>
      <c r="E468" s="102"/>
      <c r="F468" s="102"/>
      <c r="G468" s="102"/>
      <c r="H468" s="102"/>
    </row>
    <row r="469" ht="15.75" customHeight="1">
      <c r="A469" s="102"/>
      <c r="B469" s="102"/>
      <c r="C469" s="102"/>
      <c r="D469" s="102"/>
      <c r="E469" s="102"/>
      <c r="F469" s="102"/>
      <c r="G469" s="102"/>
      <c r="H469" s="102"/>
    </row>
    <row r="470" ht="15.75" customHeight="1">
      <c r="A470" s="102"/>
      <c r="B470" s="102"/>
      <c r="C470" s="102"/>
      <c r="D470" s="102"/>
      <c r="E470" s="102"/>
      <c r="F470" s="102"/>
      <c r="G470" s="102"/>
      <c r="H470" s="102"/>
    </row>
    <row r="471" ht="15.75" customHeight="1">
      <c r="A471" s="102"/>
      <c r="B471" s="102"/>
      <c r="C471" s="102"/>
      <c r="D471" s="102"/>
      <c r="E471" s="102"/>
      <c r="F471" s="102"/>
      <c r="G471" s="102"/>
      <c r="H471" s="102"/>
    </row>
    <row r="472" ht="15.75" customHeight="1">
      <c r="A472" s="102"/>
      <c r="B472" s="102"/>
      <c r="C472" s="102"/>
      <c r="D472" s="102"/>
      <c r="E472" s="102"/>
      <c r="F472" s="102"/>
      <c r="G472" s="102"/>
      <c r="H472" s="102"/>
    </row>
    <row r="473" ht="15.75" customHeight="1">
      <c r="A473" s="102"/>
      <c r="B473" s="102"/>
      <c r="C473" s="102"/>
      <c r="D473" s="102"/>
      <c r="E473" s="102"/>
      <c r="F473" s="102"/>
      <c r="G473" s="102"/>
      <c r="H473" s="102"/>
    </row>
    <row r="474" ht="15.75" customHeight="1">
      <c r="A474" s="102"/>
      <c r="B474" s="102"/>
      <c r="C474" s="102"/>
      <c r="D474" s="102"/>
      <c r="E474" s="102"/>
      <c r="F474" s="102"/>
      <c r="G474" s="102"/>
      <c r="H474" s="102"/>
    </row>
    <row r="475" ht="15.75" customHeight="1">
      <c r="A475" s="102"/>
      <c r="B475" s="102"/>
      <c r="C475" s="102"/>
      <c r="D475" s="102"/>
      <c r="E475" s="102"/>
      <c r="F475" s="102"/>
      <c r="G475" s="102"/>
      <c r="H475" s="102"/>
    </row>
    <row r="476" ht="15.75" customHeight="1">
      <c r="A476" s="102"/>
      <c r="B476" s="102"/>
      <c r="C476" s="102"/>
      <c r="D476" s="102"/>
      <c r="E476" s="102"/>
      <c r="F476" s="102"/>
      <c r="G476" s="102"/>
      <c r="H476" s="102"/>
    </row>
    <row r="477" ht="15.75" customHeight="1">
      <c r="A477" s="102"/>
      <c r="B477" s="102"/>
      <c r="C477" s="102"/>
      <c r="D477" s="102"/>
      <c r="E477" s="102"/>
      <c r="F477" s="102"/>
      <c r="G477" s="102"/>
      <c r="H477" s="102"/>
    </row>
    <row r="478" ht="15.75" customHeight="1">
      <c r="A478" s="102"/>
      <c r="B478" s="102"/>
      <c r="C478" s="102"/>
      <c r="D478" s="102"/>
      <c r="E478" s="102"/>
      <c r="F478" s="102"/>
      <c r="G478" s="102"/>
      <c r="H478" s="102"/>
    </row>
    <row r="479" ht="15.75" customHeight="1">
      <c r="A479" s="102"/>
      <c r="B479" s="102"/>
      <c r="C479" s="102"/>
      <c r="D479" s="102"/>
      <c r="E479" s="102"/>
      <c r="F479" s="102"/>
      <c r="G479" s="102"/>
      <c r="H479" s="102"/>
    </row>
    <row r="480" ht="15.75" customHeight="1">
      <c r="A480" s="102"/>
      <c r="B480" s="102"/>
      <c r="C480" s="102"/>
      <c r="D480" s="102"/>
      <c r="E480" s="102"/>
      <c r="F480" s="102"/>
      <c r="G480" s="102"/>
      <c r="H480" s="102"/>
    </row>
    <row r="481" ht="15.75" customHeight="1">
      <c r="A481" s="102"/>
      <c r="B481" s="102"/>
      <c r="C481" s="102"/>
      <c r="D481" s="102"/>
      <c r="E481" s="102"/>
      <c r="F481" s="102"/>
      <c r="G481" s="102"/>
      <c r="H481" s="102"/>
    </row>
    <row r="482" ht="15.75" customHeight="1">
      <c r="A482" s="102"/>
      <c r="B482" s="102"/>
      <c r="C482" s="102"/>
      <c r="D482" s="102"/>
      <c r="E482" s="102"/>
      <c r="F482" s="102"/>
      <c r="G482" s="102"/>
      <c r="H482" s="102"/>
    </row>
    <row r="483" ht="15.75" customHeight="1">
      <c r="A483" s="102"/>
      <c r="B483" s="102"/>
      <c r="C483" s="102"/>
      <c r="D483" s="102"/>
      <c r="E483" s="102"/>
      <c r="F483" s="102"/>
      <c r="G483" s="102"/>
      <c r="H483" s="102"/>
    </row>
    <row r="484" ht="15.75" customHeight="1">
      <c r="A484" s="102"/>
      <c r="B484" s="102"/>
      <c r="C484" s="102"/>
      <c r="D484" s="102"/>
      <c r="E484" s="102"/>
      <c r="F484" s="102"/>
      <c r="G484" s="102"/>
      <c r="H484" s="102"/>
    </row>
    <row r="485" ht="15.75" customHeight="1">
      <c r="A485" s="102"/>
      <c r="B485" s="102"/>
      <c r="C485" s="102"/>
      <c r="D485" s="102"/>
      <c r="E485" s="102"/>
      <c r="F485" s="102"/>
      <c r="G485" s="102"/>
      <c r="H485" s="102"/>
    </row>
    <row r="486" ht="15.75" customHeight="1">
      <c r="A486" s="102"/>
      <c r="B486" s="102"/>
      <c r="C486" s="102"/>
      <c r="D486" s="102"/>
      <c r="E486" s="102"/>
      <c r="F486" s="102"/>
      <c r="G486" s="102"/>
      <c r="H486" s="102"/>
    </row>
    <row r="487" ht="15.75" customHeight="1">
      <c r="A487" s="102"/>
      <c r="B487" s="102"/>
      <c r="C487" s="102"/>
      <c r="D487" s="102"/>
      <c r="E487" s="102"/>
      <c r="F487" s="102"/>
      <c r="G487" s="102"/>
      <c r="H487" s="102"/>
    </row>
    <row r="488" ht="15.75" customHeight="1">
      <c r="A488" s="102"/>
      <c r="B488" s="102"/>
      <c r="C488" s="102"/>
      <c r="D488" s="102"/>
      <c r="E488" s="102"/>
      <c r="F488" s="102"/>
      <c r="G488" s="102"/>
      <c r="H488" s="102"/>
    </row>
    <row r="489" ht="15.75" customHeight="1">
      <c r="A489" s="102"/>
      <c r="B489" s="102"/>
      <c r="C489" s="102"/>
      <c r="D489" s="102"/>
      <c r="E489" s="102"/>
      <c r="F489" s="102"/>
      <c r="G489" s="102"/>
      <c r="H489" s="102"/>
    </row>
    <row r="490" ht="15.75" customHeight="1">
      <c r="A490" s="102"/>
      <c r="B490" s="102"/>
      <c r="C490" s="102"/>
      <c r="D490" s="102"/>
      <c r="E490" s="102"/>
      <c r="F490" s="102"/>
      <c r="G490" s="102"/>
      <c r="H490" s="102"/>
    </row>
    <row r="491" ht="15.75" customHeight="1">
      <c r="A491" s="102"/>
      <c r="B491" s="102"/>
      <c r="C491" s="102"/>
      <c r="D491" s="102"/>
      <c r="E491" s="102"/>
      <c r="F491" s="102"/>
      <c r="G491" s="102"/>
      <c r="H491" s="102"/>
    </row>
    <row r="492" ht="15.75" customHeight="1">
      <c r="A492" s="102"/>
      <c r="B492" s="102"/>
      <c r="C492" s="102"/>
      <c r="D492" s="102"/>
      <c r="E492" s="102"/>
      <c r="F492" s="102"/>
      <c r="G492" s="102"/>
      <c r="H492" s="102"/>
    </row>
    <row r="493" ht="15.75" customHeight="1">
      <c r="A493" s="102"/>
      <c r="B493" s="102"/>
      <c r="C493" s="102"/>
      <c r="D493" s="102"/>
      <c r="E493" s="102"/>
      <c r="F493" s="102"/>
      <c r="G493" s="102"/>
      <c r="H493" s="102"/>
    </row>
    <row r="494" ht="15.75" customHeight="1">
      <c r="A494" s="102"/>
      <c r="B494" s="102"/>
      <c r="C494" s="102"/>
      <c r="D494" s="102"/>
      <c r="E494" s="102"/>
      <c r="F494" s="102"/>
      <c r="G494" s="102"/>
      <c r="H494" s="102"/>
    </row>
    <row r="495" ht="15.75" customHeight="1">
      <c r="A495" s="102"/>
      <c r="B495" s="102"/>
      <c r="C495" s="102"/>
      <c r="D495" s="102"/>
      <c r="E495" s="102"/>
      <c r="F495" s="102"/>
      <c r="G495" s="102"/>
      <c r="H495" s="102"/>
    </row>
    <row r="496" ht="15.75" customHeight="1">
      <c r="A496" s="102"/>
      <c r="B496" s="102"/>
      <c r="C496" s="102"/>
      <c r="D496" s="102"/>
      <c r="E496" s="102"/>
      <c r="F496" s="102"/>
      <c r="G496" s="102"/>
      <c r="H496" s="102"/>
    </row>
    <row r="497" ht="15.75" customHeight="1">
      <c r="A497" s="102"/>
      <c r="B497" s="102"/>
      <c r="C497" s="102"/>
      <c r="D497" s="102"/>
      <c r="E497" s="102"/>
      <c r="F497" s="102"/>
      <c r="G497" s="102"/>
      <c r="H497" s="102"/>
    </row>
    <row r="498" ht="15.75" customHeight="1">
      <c r="A498" s="102"/>
      <c r="B498" s="102"/>
      <c r="C498" s="102"/>
      <c r="D498" s="102"/>
      <c r="E498" s="102"/>
      <c r="F498" s="102"/>
      <c r="G498" s="102"/>
      <c r="H498" s="102"/>
    </row>
    <row r="499" ht="15.75" customHeight="1">
      <c r="A499" s="102"/>
      <c r="B499" s="102"/>
      <c r="C499" s="102"/>
      <c r="D499" s="102"/>
      <c r="E499" s="102"/>
      <c r="F499" s="102"/>
      <c r="G499" s="102"/>
      <c r="H499" s="102"/>
    </row>
    <row r="500" ht="15.75" customHeight="1">
      <c r="A500" s="102"/>
      <c r="B500" s="102"/>
      <c r="C500" s="102"/>
      <c r="D500" s="102"/>
      <c r="E500" s="102"/>
      <c r="F500" s="102"/>
      <c r="G500" s="102"/>
      <c r="H500" s="102"/>
    </row>
    <row r="501" ht="15.75" customHeight="1">
      <c r="A501" s="102"/>
      <c r="B501" s="102"/>
      <c r="C501" s="102"/>
      <c r="D501" s="102"/>
      <c r="E501" s="102"/>
      <c r="F501" s="102"/>
      <c r="G501" s="102"/>
      <c r="H501" s="102"/>
    </row>
    <row r="502" ht="15.75" customHeight="1">
      <c r="A502" s="102"/>
      <c r="B502" s="102"/>
      <c r="C502" s="102"/>
      <c r="D502" s="102"/>
      <c r="E502" s="102"/>
      <c r="F502" s="102"/>
      <c r="G502" s="102"/>
      <c r="H502" s="102"/>
    </row>
    <row r="503" ht="15.75" customHeight="1">
      <c r="A503" s="102"/>
      <c r="B503" s="102"/>
      <c r="C503" s="102"/>
      <c r="D503" s="102"/>
      <c r="E503" s="102"/>
      <c r="F503" s="102"/>
      <c r="G503" s="102"/>
      <c r="H503" s="102"/>
    </row>
    <row r="504" ht="15.75" customHeight="1">
      <c r="A504" s="102"/>
      <c r="B504" s="102"/>
      <c r="C504" s="102"/>
      <c r="D504" s="102"/>
      <c r="E504" s="102"/>
      <c r="F504" s="102"/>
      <c r="G504" s="102"/>
      <c r="H504" s="102"/>
    </row>
    <row r="505" ht="15.75" customHeight="1">
      <c r="A505" s="102"/>
      <c r="B505" s="102"/>
      <c r="C505" s="102"/>
      <c r="D505" s="102"/>
      <c r="E505" s="102"/>
      <c r="F505" s="102"/>
      <c r="G505" s="102"/>
      <c r="H505" s="102"/>
    </row>
    <row r="506" ht="15.75" customHeight="1">
      <c r="A506" s="102"/>
      <c r="B506" s="102"/>
      <c r="C506" s="102"/>
      <c r="D506" s="102"/>
      <c r="E506" s="102"/>
      <c r="F506" s="102"/>
      <c r="G506" s="102"/>
      <c r="H506" s="102"/>
    </row>
    <row r="507" ht="15.75" customHeight="1">
      <c r="A507" s="102"/>
      <c r="B507" s="102"/>
      <c r="C507" s="102"/>
      <c r="D507" s="102"/>
      <c r="E507" s="102"/>
      <c r="F507" s="102"/>
      <c r="G507" s="102"/>
      <c r="H507" s="102"/>
    </row>
    <row r="508" ht="15.75" customHeight="1">
      <c r="A508" s="102"/>
      <c r="B508" s="102"/>
      <c r="C508" s="102"/>
      <c r="D508" s="102"/>
      <c r="E508" s="102"/>
      <c r="F508" s="102"/>
      <c r="G508" s="102"/>
      <c r="H508" s="102"/>
    </row>
    <row r="509" ht="15.75" customHeight="1">
      <c r="A509" s="102"/>
      <c r="B509" s="102"/>
      <c r="C509" s="102"/>
      <c r="D509" s="102"/>
      <c r="E509" s="102"/>
      <c r="F509" s="102"/>
      <c r="G509" s="102"/>
      <c r="H509" s="102"/>
    </row>
    <row r="510" ht="15.75" customHeight="1">
      <c r="A510" s="102"/>
      <c r="B510" s="102"/>
      <c r="C510" s="102"/>
      <c r="D510" s="102"/>
      <c r="E510" s="102"/>
      <c r="F510" s="102"/>
      <c r="G510" s="102"/>
      <c r="H510" s="102"/>
    </row>
    <row r="511" ht="15.75" customHeight="1">
      <c r="A511" s="102"/>
      <c r="B511" s="102"/>
      <c r="C511" s="102"/>
      <c r="D511" s="102"/>
      <c r="E511" s="102"/>
      <c r="F511" s="102"/>
      <c r="G511" s="102"/>
      <c r="H511" s="102"/>
    </row>
    <row r="512" ht="15.75" customHeight="1">
      <c r="A512" s="102"/>
      <c r="B512" s="102"/>
      <c r="C512" s="102"/>
      <c r="D512" s="102"/>
      <c r="E512" s="102"/>
      <c r="F512" s="102"/>
      <c r="G512" s="102"/>
      <c r="H512" s="102"/>
    </row>
    <row r="513" ht="15.75" customHeight="1">
      <c r="A513" s="102"/>
      <c r="B513" s="102"/>
      <c r="C513" s="102"/>
      <c r="D513" s="102"/>
      <c r="E513" s="102"/>
      <c r="F513" s="102"/>
      <c r="G513" s="102"/>
      <c r="H513" s="102"/>
    </row>
    <row r="514" ht="15.75" customHeight="1">
      <c r="A514" s="102"/>
      <c r="B514" s="102"/>
      <c r="C514" s="102"/>
      <c r="D514" s="102"/>
      <c r="E514" s="102"/>
      <c r="F514" s="102"/>
      <c r="G514" s="102"/>
      <c r="H514" s="102"/>
    </row>
    <row r="515" ht="15.75" customHeight="1">
      <c r="A515" s="102"/>
      <c r="B515" s="102"/>
      <c r="C515" s="102"/>
      <c r="D515" s="102"/>
      <c r="E515" s="102"/>
      <c r="F515" s="102"/>
      <c r="G515" s="102"/>
      <c r="H515" s="102"/>
    </row>
    <row r="516" ht="15.75" customHeight="1">
      <c r="A516" s="102"/>
      <c r="B516" s="102"/>
      <c r="C516" s="102"/>
      <c r="D516" s="102"/>
      <c r="E516" s="102"/>
      <c r="F516" s="102"/>
      <c r="G516" s="102"/>
      <c r="H516" s="102"/>
    </row>
    <row r="517" ht="15.75" customHeight="1">
      <c r="A517" s="102"/>
      <c r="B517" s="102"/>
      <c r="C517" s="102"/>
      <c r="D517" s="102"/>
      <c r="E517" s="102"/>
      <c r="F517" s="102"/>
      <c r="G517" s="102"/>
      <c r="H517" s="102"/>
    </row>
    <row r="518" ht="15.75" customHeight="1">
      <c r="A518" s="102"/>
      <c r="B518" s="102"/>
      <c r="C518" s="102"/>
      <c r="D518" s="102"/>
      <c r="E518" s="102"/>
      <c r="F518" s="102"/>
      <c r="G518" s="102"/>
      <c r="H518" s="102"/>
    </row>
    <row r="519" ht="15.75" customHeight="1">
      <c r="A519" s="102"/>
      <c r="B519" s="102"/>
      <c r="C519" s="102"/>
      <c r="D519" s="102"/>
      <c r="E519" s="102"/>
      <c r="F519" s="102"/>
      <c r="G519" s="102"/>
      <c r="H519" s="102"/>
    </row>
    <row r="520" ht="15.75" customHeight="1">
      <c r="A520" s="102"/>
      <c r="B520" s="102"/>
      <c r="C520" s="102"/>
      <c r="D520" s="102"/>
      <c r="E520" s="102"/>
      <c r="F520" s="102"/>
      <c r="G520" s="102"/>
      <c r="H520" s="102"/>
    </row>
    <row r="521" ht="15.75" customHeight="1">
      <c r="A521" s="102"/>
      <c r="B521" s="102"/>
      <c r="C521" s="102"/>
      <c r="D521" s="102"/>
      <c r="E521" s="102"/>
      <c r="F521" s="102"/>
      <c r="G521" s="102"/>
      <c r="H521" s="102"/>
    </row>
    <row r="522" ht="15.75" customHeight="1">
      <c r="A522" s="102"/>
      <c r="B522" s="102"/>
      <c r="C522" s="102"/>
      <c r="D522" s="102"/>
      <c r="E522" s="102"/>
      <c r="F522" s="102"/>
      <c r="G522" s="102"/>
      <c r="H522" s="102"/>
    </row>
    <row r="523" ht="15.75" customHeight="1">
      <c r="A523" s="102"/>
      <c r="B523" s="102"/>
      <c r="C523" s="102"/>
      <c r="D523" s="102"/>
      <c r="E523" s="102"/>
      <c r="F523" s="102"/>
      <c r="G523" s="102"/>
      <c r="H523" s="102"/>
    </row>
    <row r="524" ht="15.75" customHeight="1">
      <c r="A524" s="102"/>
      <c r="B524" s="102"/>
      <c r="C524" s="102"/>
      <c r="D524" s="102"/>
      <c r="E524" s="102"/>
      <c r="F524" s="102"/>
      <c r="G524" s="102"/>
      <c r="H524" s="102"/>
    </row>
    <row r="525" ht="15.75" customHeight="1">
      <c r="A525" s="102"/>
      <c r="B525" s="102"/>
      <c r="C525" s="102"/>
      <c r="D525" s="102"/>
      <c r="E525" s="102"/>
      <c r="F525" s="102"/>
      <c r="G525" s="102"/>
      <c r="H525" s="102"/>
    </row>
    <row r="526" ht="15.75" customHeight="1">
      <c r="A526" s="102"/>
      <c r="B526" s="102"/>
      <c r="C526" s="102"/>
      <c r="D526" s="102"/>
      <c r="E526" s="102"/>
      <c r="F526" s="102"/>
      <c r="G526" s="102"/>
      <c r="H526" s="102"/>
    </row>
    <row r="527" ht="15.75" customHeight="1">
      <c r="A527" s="102"/>
      <c r="B527" s="102"/>
      <c r="C527" s="102"/>
      <c r="D527" s="102"/>
      <c r="E527" s="102"/>
      <c r="F527" s="102"/>
      <c r="G527" s="102"/>
      <c r="H527" s="102"/>
    </row>
    <row r="528" ht="15.75" customHeight="1">
      <c r="A528" s="102"/>
      <c r="B528" s="102"/>
      <c r="C528" s="102"/>
      <c r="D528" s="102"/>
      <c r="E528" s="102"/>
      <c r="F528" s="102"/>
      <c r="G528" s="102"/>
      <c r="H528" s="102"/>
    </row>
    <row r="529" ht="15.75" customHeight="1">
      <c r="A529" s="102"/>
      <c r="B529" s="102"/>
      <c r="C529" s="102"/>
      <c r="D529" s="102"/>
      <c r="E529" s="102"/>
      <c r="F529" s="102"/>
      <c r="G529" s="102"/>
      <c r="H529" s="102"/>
    </row>
    <row r="530" ht="15.75" customHeight="1">
      <c r="A530" s="102"/>
      <c r="B530" s="102"/>
      <c r="C530" s="102"/>
      <c r="D530" s="102"/>
      <c r="E530" s="102"/>
      <c r="F530" s="102"/>
      <c r="G530" s="102"/>
      <c r="H530" s="102"/>
    </row>
    <row r="531" ht="15.75" customHeight="1">
      <c r="A531" s="102"/>
      <c r="B531" s="102"/>
      <c r="C531" s="102"/>
      <c r="D531" s="102"/>
      <c r="E531" s="102"/>
      <c r="F531" s="102"/>
      <c r="G531" s="102"/>
      <c r="H531" s="102"/>
    </row>
    <row r="532" ht="15.75" customHeight="1">
      <c r="A532" s="102"/>
      <c r="B532" s="102"/>
      <c r="C532" s="102"/>
      <c r="D532" s="102"/>
      <c r="E532" s="102"/>
      <c r="F532" s="102"/>
      <c r="G532" s="102"/>
      <c r="H532" s="102"/>
    </row>
    <row r="533" ht="15.75" customHeight="1">
      <c r="A533" s="102"/>
      <c r="B533" s="102"/>
      <c r="C533" s="102"/>
      <c r="D533" s="102"/>
      <c r="E533" s="102"/>
      <c r="F533" s="102"/>
      <c r="G533" s="102"/>
      <c r="H533" s="102"/>
    </row>
    <row r="534" ht="15.75" customHeight="1">
      <c r="A534" s="102"/>
      <c r="B534" s="102"/>
      <c r="C534" s="102"/>
      <c r="D534" s="102"/>
      <c r="E534" s="102"/>
      <c r="F534" s="102"/>
      <c r="G534" s="102"/>
      <c r="H534" s="102"/>
    </row>
    <row r="535" ht="15.75" customHeight="1">
      <c r="A535" s="102"/>
      <c r="B535" s="102"/>
      <c r="C535" s="102"/>
      <c r="D535" s="102"/>
      <c r="E535" s="102"/>
      <c r="F535" s="102"/>
      <c r="G535" s="102"/>
      <c r="H535" s="102"/>
    </row>
    <row r="536" ht="15.75" customHeight="1">
      <c r="A536" s="102"/>
      <c r="B536" s="102"/>
      <c r="C536" s="102"/>
      <c r="D536" s="102"/>
      <c r="E536" s="102"/>
      <c r="F536" s="102"/>
      <c r="G536" s="102"/>
      <c r="H536" s="102"/>
    </row>
    <row r="537" ht="15.75" customHeight="1">
      <c r="A537" s="102"/>
      <c r="B537" s="102"/>
      <c r="C537" s="102"/>
      <c r="D537" s="102"/>
      <c r="E537" s="102"/>
      <c r="F537" s="102"/>
      <c r="G537" s="102"/>
      <c r="H537" s="102"/>
    </row>
    <row r="538" ht="15.75" customHeight="1">
      <c r="A538" s="102"/>
      <c r="B538" s="102"/>
      <c r="C538" s="102"/>
      <c r="D538" s="102"/>
      <c r="E538" s="102"/>
      <c r="F538" s="102"/>
      <c r="G538" s="102"/>
      <c r="H538" s="102"/>
    </row>
    <row r="539" ht="15.75" customHeight="1">
      <c r="A539" s="102"/>
      <c r="B539" s="102"/>
      <c r="C539" s="102"/>
      <c r="D539" s="102"/>
      <c r="E539" s="102"/>
      <c r="F539" s="102"/>
      <c r="G539" s="102"/>
      <c r="H539" s="102"/>
    </row>
    <row r="540" ht="15.75" customHeight="1">
      <c r="A540" s="102"/>
      <c r="B540" s="102"/>
      <c r="C540" s="102"/>
      <c r="D540" s="102"/>
      <c r="E540" s="102"/>
      <c r="F540" s="102"/>
      <c r="G540" s="102"/>
      <c r="H540" s="102"/>
    </row>
    <row r="541" ht="15.75" customHeight="1">
      <c r="A541" s="102"/>
      <c r="B541" s="102"/>
      <c r="C541" s="102"/>
      <c r="D541" s="102"/>
      <c r="E541" s="102"/>
      <c r="F541" s="102"/>
      <c r="G541" s="102"/>
      <c r="H541" s="102"/>
    </row>
    <row r="542" ht="15.75" customHeight="1">
      <c r="A542" s="102"/>
      <c r="B542" s="102"/>
      <c r="C542" s="102"/>
      <c r="D542" s="102"/>
      <c r="E542" s="102"/>
      <c r="F542" s="102"/>
      <c r="G542" s="102"/>
      <c r="H542" s="102"/>
    </row>
    <row r="543" ht="15.75" customHeight="1">
      <c r="A543" s="102"/>
      <c r="B543" s="102"/>
      <c r="C543" s="102"/>
      <c r="D543" s="102"/>
      <c r="E543" s="102"/>
      <c r="F543" s="102"/>
      <c r="G543" s="102"/>
      <c r="H543" s="102"/>
    </row>
    <row r="544" ht="15.75" customHeight="1">
      <c r="A544" s="102"/>
      <c r="B544" s="102"/>
      <c r="C544" s="102"/>
      <c r="D544" s="102"/>
      <c r="E544" s="102"/>
      <c r="F544" s="102"/>
      <c r="G544" s="102"/>
      <c r="H544" s="102"/>
    </row>
    <row r="545" ht="15.75" customHeight="1">
      <c r="A545" s="102"/>
      <c r="B545" s="102"/>
      <c r="C545" s="102"/>
      <c r="D545" s="102"/>
      <c r="E545" s="102"/>
      <c r="F545" s="102"/>
      <c r="G545" s="102"/>
      <c r="H545" s="102"/>
    </row>
    <row r="546" ht="15.75" customHeight="1">
      <c r="A546" s="102"/>
      <c r="B546" s="102"/>
      <c r="C546" s="102"/>
      <c r="D546" s="102"/>
      <c r="E546" s="102"/>
      <c r="F546" s="102"/>
      <c r="G546" s="102"/>
      <c r="H546" s="102"/>
    </row>
    <row r="547" ht="15.75" customHeight="1">
      <c r="A547" s="102"/>
      <c r="B547" s="102"/>
      <c r="C547" s="102"/>
      <c r="D547" s="102"/>
      <c r="E547" s="102"/>
      <c r="F547" s="102"/>
      <c r="G547" s="102"/>
      <c r="H547" s="102"/>
    </row>
    <row r="548" ht="15.75" customHeight="1">
      <c r="A548" s="102"/>
      <c r="B548" s="102"/>
      <c r="C548" s="102"/>
      <c r="D548" s="102"/>
      <c r="E548" s="102"/>
      <c r="F548" s="102"/>
      <c r="G548" s="102"/>
      <c r="H548" s="102"/>
    </row>
    <row r="549" ht="15.75" customHeight="1">
      <c r="A549" s="102"/>
      <c r="B549" s="102"/>
      <c r="C549" s="102"/>
      <c r="D549" s="102"/>
      <c r="E549" s="102"/>
      <c r="F549" s="102"/>
      <c r="G549" s="102"/>
      <c r="H549" s="102"/>
    </row>
    <row r="550" ht="15.75" customHeight="1">
      <c r="A550" s="102"/>
      <c r="B550" s="102"/>
      <c r="C550" s="102"/>
      <c r="D550" s="102"/>
      <c r="E550" s="102"/>
      <c r="F550" s="102"/>
      <c r="G550" s="102"/>
      <c r="H550" s="102"/>
    </row>
    <row r="551" ht="15.75" customHeight="1">
      <c r="A551" s="102"/>
      <c r="B551" s="102"/>
      <c r="C551" s="102"/>
      <c r="D551" s="102"/>
      <c r="E551" s="102"/>
      <c r="F551" s="102"/>
      <c r="G551" s="102"/>
      <c r="H551" s="102"/>
    </row>
    <row r="552" ht="15.75" customHeight="1">
      <c r="A552" s="102"/>
      <c r="B552" s="102"/>
      <c r="C552" s="102"/>
      <c r="D552" s="102"/>
      <c r="E552" s="102"/>
      <c r="F552" s="102"/>
      <c r="G552" s="102"/>
      <c r="H552" s="102"/>
    </row>
    <row r="553" ht="15.75" customHeight="1">
      <c r="A553" s="102"/>
      <c r="B553" s="102"/>
      <c r="C553" s="102"/>
      <c r="D553" s="102"/>
      <c r="E553" s="102"/>
      <c r="F553" s="102"/>
      <c r="G553" s="102"/>
      <c r="H553" s="102"/>
    </row>
    <row r="554" ht="15.75" customHeight="1">
      <c r="A554" s="102"/>
      <c r="B554" s="102"/>
      <c r="C554" s="102"/>
      <c r="D554" s="102"/>
      <c r="E554" s="102"/>
      <c r="F554" s="102"/>
      <c r="G554" s="102"/>
      <c r="H554" s="102"/>
    </row>
    <row r="555" ht="15.75" customHeight="1">
      <c r="A555" s="102"/>
      <c r="B555" s="102"/>
      <c r="C555" s="102"/>
      <c r="D555" s="102"/>
      <c r="E555" s="102"/>
      <c r="F555" s="102"/>
      <c r="G555" s="102"/>
      <c r="H555" s="102"/>
    </row>
    <row r="556" ht="15.75" customHeight="1">
      <c r="A556" s="102"/>
      <c r="B556" s="102"/>
      <c r="C556" s="102"/>
      <c r="D556" s="102"/>
      <c r="E556" s="102"/>
      <c r="F556" s="102"/>
      <c r="G556" s="102"/>
      <c r="H556" s="102"/>
    </row>
    <row r="557" ht="15.75" customHeight="1">
      <c r="A557" s="102"/>
      <c r="B557" s="102"/>
      <c r="C557" s="102"/>
      <c r="D557" s="102"/>
      <c r="E557" s="102"/>
      <c r="F557" s="102"/>
      <c r="G557" s="102"/>
      <c r="H557" s="102"/>
    </row>
    <row r="558" ht="15.75" customHeight="1">
      <c r="A558" s="102"/>
      <c r="B558" s="102"/>
      <c r="C558" s="102"/>
      <c r="D558" s="102"/>
      <c r="E558" s="102"/>
      <c r="F558" s="102"/>
      <c r="G558" s="102"/>
      <c r="H558" s="102"/>
    </row>
    <row r="559" ht="15.75" customHeight="1">
      <c r="A559" s="102"/>
      <c r="B559" s="102"/>
      <c r="C559" s="102"/>
      <c r="D559" s="102"/>
      <c r="E559" s="102"/>
      <c r="F559" s="102"/>
      <c r="G559" s="102"/>
      <c r="H559" s="102"/>
    </row>
    <row r="560" ht="15.75" customHeight="1">
      <c r="A560" s="102"/>
      <c r="B560" s="102"/>
      <c r="C560" s="102"/>
      <c r="D560" s="102"/>
      <c r="E560" s="102"/>
      <c r="F560" s="102"/>
      <c r="G560" s="102"/>
      <c r="H560" s="102"/>
    </row>
    <row r="561" ht="15.75" customHeight="1">
      <c r="A561" s="102"/>
      <c r="B561" s="102"/>
      <c r="C561" s="102"/>
      <c r="D561" s="102"/>
      <c r="E561" s="102"/>
      <c r="F561" s="102"/>
      <c r="G561" s="102"/>
      <c r="H561" s="102"/>
    </row>
    <row r="562" ht="15.75" customHeight="1">
      <c r="A562" s="102"/>
      <c r="B562" s="102"/>
      <c r="C562" s="102"/>
      <c r="D562" s="102"/>
      <c r="E562" s="102"/>
      <c r="F562" s="102"/>
      <c r="G562" s="102"/>
      <c r="H562" s="102"/>
    </row>
    <row r="563" ht="15.75" customHeight="1">
      <c r="A563" s="102"/>
      <c r="B563" s="102"/>
      <c r="C563" s="102"/>
      <c r="D563" s="102"/>
      <c r="E563" s="102"/>
      <c r="F563" s="102"/>
      <c r="G563" s="102"/>
      <c r="H563" s="102"/>
    </row>
    <row r="564" ht="15.75" customHeight="1">
      <c r="A564" s="102"/>
      <c r="B564" s="102"/>
      <c r="C564" s="102"/>
      <c r="D564" s="102"/>
      <c r="E564" s="102"/>
      <c r="F564" s="102"/>
      <c r="G564" s="102"/>
      <c r="H564" s="102"/>
    </row>
    <row r="565" ht="15.75" customHeight="1">
      <c r="A565" s="102"/>
      <c r="B565" s="102"/>
      <c r="C565" s="102"/>
      <c r="D565" s="102"/>
      <c r="E565" s="102"/>
      <c r="F565" s="102"/>
      <c r="G565" s="102"/>
      <c r="H565" s="102"/>
    </row>
    <row r="566" ht="15.75" customHeight="1">
      <c r="A566" s="102"/>
      <c r="B566" s="102"/>
      <c r="C566" s="102"/>
      <c r="D566" s="102"/>
      <c r="E566" s="102"/>
      <c r="F566" s="102"/>
      <c r="G566" s="102"/>
      <c r="H566" s="102"/>
    </row>
    <row r="567" ht="15.75" customHeight="1">
      <c r="A567" s="102"/>
      <c r="B567" s="102"/>
      <c r="C567" s="102"/>
      <c r="D567" s="102"/>
      <c r="E567" s="102"/>
      <c r="F567" s="102"/>
      <c r="G567" s="102"/>
      <c r="H567" s="102"/>
    </row>
    <row r="568" ht="15.75" customHeight="1">
      <c r="A568" s="102"/>
      <c r="B568" s="102"/>
      <c r="C568" s="102"/>
      <c r="D568" s="102"/>
      <c r="E568" s="102"/>
      <c r="F568" s="102"/>
      <c r="G568" s="102"/>
      <c r="H568" s="102"/>
    </row>
    <row r="569" ht="15.75" customHeight="1">
      <c r="A569" s="102"/>
      <c r="B569" s="102"/>
      <c r="C569" s="102"/>
      <c r="D569" s="102"/>
      <c r="E569" s="102"/>
      <c r="F569" s="102"/>
      <c r="G569" s="102"/>
      <c r="H569" s="102"/>
    </row>
    <row r="570" ht="15.75" customHeight="1">
      <c r="A570" s="102"/>
      <c r="B570" s="102"/>
      <c r="C570" s="102"/>
      <c r="D570" s="102"/>
      <c r="E570" s="102"/>
      <c r="F570" s="102"/>
      <c r="G570" s="102"/>
      <c r="H570" s="102"/>
    </row>
    <row r="571" ht="15.75" customHeight="1">
      <c r="A571" s="102"/>
      <c r="B571" s="102"/>
      <c r="C571" s="102"/>
      <c r="D571" s="102"/>
      <c r="E571" s="102"/>
      <c r="F571" s="102"/>
      <c r="G571" s="102"/>
      <c r="H571" s="102"/>
    </row>
    <row r="572" ht="15.75" customHeight="1">
      <c r="A572" s="102"/>
      <c r="B572" s="102"/>
      <c r="C572" s="102"/>
      <c r="D572" s="102"/>
      <c r="E572" s="102"/>
      <c r="F572" s="102"/>
      <c r="G572" s="102"/>
      <c r="H572" s="102"/>
    </row>
    <row r="573" ht="15.75" customHeight="1">
      <c r="A573" s="102"/>
      <c r="B573" s="102"/>
      <c r="C573" s="102"/>
      <c r="D573" s="102"/>
      <c r="E573" s="102"/>
      <c r="F573" s="102"/>
      <c r="G573" s="102"/>
      <c r="H573" s="102"/>
    </row>
    <row r="574" ht="15.75" customHeight="1">
      <c r="A574" s="102"/>
      <c r="B574" s="102"/>
      <c r="C574" s="102"/>
      <c r="D574" s="102"/>
      <c r="E574" s="102"/>
      <c r="F574" s="102"/>
      <c r="G574" s="102"/>
      <c r="H574" s="102"/>
    </row>
    <row r="575" ht="15.75" customHeight="1">
      <c r="A575" s="102"/>
      <c r="B575" s="102"/>
      <c r="C575" s="102"/>
      <c r="D575" s="102"/>
      <c r="E575" s="102"/>
      <c r="F575" s="102"/>
      <c r="G575" s="102"/>
      <c r="H575" s="102"/>
    </row>
    <row r="576" ht="15.75" customHeight="1">
      <c r="A576" s="102"/>
      <c r="B576" s="102"/>
      <c r="C576" s="102"/>
      <c r="D576" s="102"/>
      <c r="E576" s="102"/>
      <c r="F576" s="102"/>
      <c r="G576" s="102"/>
      <c r="H576" s="102"/>
    </row>
    <row r="577" ht="15.75" customHeight="1">
      <c r="A577" s="102"/>
      <c r="B577" s="102"/>
      <c r="C577" s="102"/>
      <c r="D577" s="102"/>
      <c r="E577" s="102"/>
      <c r="F577" s="102"/>
      <c r="G577" s="102"/>
      <c r="H577" s="102"/>
    </row>
    <row r="578" ht="15.75" customHeight="1">
      <c r="A578" s="102"/>
      <c r="B578" s="102"/>
      <c r="C578" s="102"/>
      <c r="D578" s="102"/>
      <c r="E578" s="102"/>
      <c r="F578" s="102"/>
      <c r="G578" s="102"/>
      <c r="H578" s="102"/>
    </row>
    <row r="579" ht="15.75" customHeight="1">
      <c r="A579" s="102"/>
      <c r="B579" s="102"/>
      <c r="C579" s="102"/>
      <c r="D579" s="102"/>
      <c r="E579" s="102"/>
      <c r="F579" s="102"/>
      <c r="G579" s="102"/>
      <c r="H579" s="102"/>
    </row>
    <row r="580" ht="15.75" customHeight="1">
      <c r="A580" s="102"/>
      <c r="B580" s="102"/>
      <c r="C580" s="102"/>
      <c r="D580" s="102"/>
      <c r="E580" s="102"/>
      <c r="F580" s="102"/>
      <c r="G580" s="102"/>
      <c r="H580" s="102"/>
    </row>
    <row r="581" ht="15.75" customHeight="1">
      <c r="A581" s="102"/>
      <c r="B581" s="102"/>
      <c r="C581" s="102"/>
      <c r="D581" s="102"/>
      <c r="E581" s="102"/>
      <c r="F581" s="102"/>
      <c r="G581" s="102"/>
      <c r="H581" s="102"/>
    </row>
    <row r="582" ht="15.75" customHeight="1">
      <c r="A582" s="102"/>
      <c r="B582" s="102"/>
      <c r="C582" s="102"/>
      <c r="D582" s="102"/>
      <c r="E582" s="102"/>
      <c r="F582" s="102"/>
      <c r="G582" s="102"/>
      <c r="H582" s="102"/>
    </row>
    <row r="583" ht="15.75" customHeight="1">
      <c r="A583" s="102"/>
      <c r="B583" s="102"/>
      <c r="C583" s="102"/>
      <c r="D583" s="102"/>
      <c r="E583" s="102"/>
      <c r="F583" s="102"/>
      <c r="G583" s="102"/>
      <c r="H583" s="102"/>
    </row>
    <row r="584" ht="15.75" customHeight="1">
      <c r="A584" s="102"/>
      <c r="B584" s="102"/>
      <c r="C584" s="102"/>
      <c r="D584" s="102"/>
      <c r="E584" s="102"/>
      <c r="F584" s="102"/>
      <c r="G584" s="102"/>
      <c r="H584" s="102"/>
    </row>
    <row r="585" ht="15.75" customHeight="1">
      <c r="A585" s="102"/>
      <c r="B585" s="102"/>
      <c r="C585" s="102"/>
      <c r="D585" s="102"/>
      <c r="E585" s="102"/>
      <c r="F585" s="102"/>
      <c r="G585" s="102"/>
      <c r="H585" s="102"/>
    </row>
    <row r="586" ht="15.75" customHeight="1">
      <c r="A586" s="102"/>
      <c r="B586" s="102"/>
      <c r="C586" s="102"/>
      <c r="D586" s="102"/>
      <c r="E586" s="102"/>
      <c r="F586" s="102"/>
      <c r="G586" s="102"/>
      <c r="H586" s="102"/>
    </row>
    <row r="587" ht="15.75" customHeight="1">
      <c r="A587" s="102"/>
      <c r="B587" s="102"/>
      <c r="C587" s="102"/>
      <c r="D587" s="102"/>
      <c r="E587" s="102"/>
      <c r="F587" s="102"/>
      <c r="G587" s="102"/>
      <c r="H587" s="102"/>
    </row>
    <row r="588" ht="15.75" customHeight="1">
      <c r="A588" s="102"/>
      <c r="B588" s="102"/>
      <c r="C588" s="102"/>
      <c r="D588" s="102"/>
      <c r="E588" s="102"/>
      <c r="F588" s="102"/>
      <c r="G588" s="102"/>
      <c r="H588" s="102"/>
    </row>
    <row r="589" ht="15.75" customHeight="1">
      <c r="A589" s="102"/>
      <c r="B589" s="102"/>
      <c r="C589" s="102"/>
      <c r="D589" s="102"/>
      <c r="E589" s="102"/>
      <c r="F589" s="102"/>
      <c r="G589" s="102"/>
      <c r="H589" s="102"/>
    </row>
    <row r="590" ht="15.75" customHeight="1">
      <c r="A590" s="102"/>
      <c r="B590" s="102"/>
      <c r="C590" s="102"/>
      <c r="D590" s="102"/>
      <c r="E590" s="102"/>
      <c r="F590" s="102"/>
      <c r="G590" s="102"/>
      <c r="H590" s="102"/>
    </row>
    <row r="591" ht="15.75" customHeight="1">
      <c r="A591" s="102"/>
      <c r="B591" s="102"/>
      <c r="C591" s="102"/>
      <c r="D591" s="102"/>
      <c r="E591" s="102"/>
      <c r="F591" s="102"/>
      <c r="G591" s="102"/>
      <c r="H591" s="102"/>
    </row>
    <row r="592" ht="15.75" customHeight="1">
      <c r="A592" s="102"/>
      <c r="B592" s="102"/>
      <c r="C592" s="102"/>
      <c r="D592" s="102"/>
      <c r="E592" s="102"/>
      <c r="F592" s="102"/>
      <c r="G592" s="102"/>
      <c r="H592" s="102"/>
    </row>
    <row r="593" ht="15.75" customHeight="1">
      <c r="A593" s="102"/>
      <c r="B593" s="102"/>
      <c r="C593" s="102"/>
      <c r="D593" s="102"/>
      <c r="E593" s="102"/>
      <c r="F593" s="102"/>
      <c r="G593" s="102"/>
      <c r="H593" s="102"/>
    </row>
    <row r="594" ht="15.75" customHeight="1">
      <c r="A594" s="102"/>
      <c r="B594" s="102"/>
      <c r="C594" s="102"/>
      <c r="D594" s="102"/>
      <c r="E594" s="102"/>
      <c r="F594" s="102"/>
      <c r="G594" s="102"/>
      <c r="H594" s="102"/>
    </row>
    <row r="595" ht="15.75" customHeight="1">
      <c r="A595" s="102"/>
      <c r="B595" s="102"/>
      <c r="C595" s="102"/>
      <c r="D595" s="102"/>
      <c r="E595" s="102"/>
      <c r="F595" s="102"/>
      <c r="G595" s="102"/>
      <c r="H595" s="102"/>
    </row>
    <row r="596" ht="15.75" customHeight="1">
      <c r="A596" s="102"/>
      <c r="B596" s="102"/>
      <c r="C596" s="102"/>
      <c r="D596" s="102"/>
      <c r="E596" s="102"/>
      <c r="F596" s="102"/>
      <c r="G596" s="102"/>
      <c r="H596" s="102"/>
    </row>
    <row r="597" ht="15.75" customHeight="1">
      <c r="A597" s="102"/>
      <c r="B597" s="102"/>
      <c r="C597" s="102"/>
      <c r="D597" s="102"/>
      <c r="E597" s="102"/>
      <c r="F597" s="102"/>
      <c r="G597" s="102"/>
      <c r="H597" s="102"/>
    </row>
    <row r="598" ht="15.75" customHeight="1">
      <c r="A598" s="102"/>
      <c r="B598" s="102"/>
      <c r="C598" s="102"/>
      <c r="D598" s="102"/>
      <c r="E598" s="102"/>
      <c r="F598" s="102"/>
      <c r="G598" s="102"/>
      <c r="H598" s="102"/>
    </row>
    <row r="599" ht="15.75" customHeight="1">
      <c r="A599" s="102"/>
      <c r="B599" s="102"/>
      <c r="C599" s="102"/>
      <c r="D599" s="102"/>
      <c r="E599" s="102"/>
      <c r="F599" s="102"/>
      <c r="G599" s="102"/>
      <c r="H599" s="102"/>
    </row>
    <row r="600" ht="15.75" customHeight="1">
      <c r="A600" s="102"/>
      <c r="B600" s="102"/>
      <c r="C600" s="102"/>
      <c r="D600" s="102"/>
      <c r="E600" s="102"/>
      <c r="F600" s="102"/>
      <c r="G600" s="102"/>
      <c r="H600" s="102"/>
    </row>
    <row r="601" ht="15.75" customHeight="1">
      <c r="A601" s="102"/>
      <c r="B601" s="102"/>
      <c r="C601" s="102"/>
      <c r="D601" s="102"/>
      <c r="E601" s="102"/>
      <c r="F601" s="102"/>
      <c r="G601" s="102"/>
      <c r="H601" s="102"/>
    </row>
    <row r="602" ht="15.75" customHeight="1">
      <c r="A602" s="102"/>
      <c r="B602" s="102"/>
      <c r="C602" s="102"/>
      <c r="D602" s="102"/>
      <c r="E602" s="102"/>
      <c r="F602" s="102"/>
      <c r="G602" s="102"/>
      <c r="H602" s="102"/>
    </row>
    <row r="603" ht="15.75" customHeight="1">
      <c r="A603" s="102"/>
      <c r="B603" s="102"/>
      <c r="C603" s="102"/>
      <c r="D603" s="102"/>
      <c r="E603" s="102"/>
      <c r="F603" s="102"/>
      <c r="G603" s="102"/>
      <c r="H603" s="102"/>
    </row>
    <row r="604" ht="15.75" customHeight="1">
      <c r="A604" s="102"/>
      <c r="B604" s="102"/>
      <c r="C604" s="102"/>
      <c r="D604" s="102"/>
      <c r="E604" s="102"/>
      <c r="F604" s="102"/>
      <c r="G604" s="102"/>
      <c r="H604" s="102"/>
    </row>
    <row r="605" ht="15.75" customHeight="1">
      <c r="A605" s="102"/>
      <c r="B605" s="102"/>
      <c r="C605" s="102"/>
      <c r="D605" s="102"/>
      <c r="E605" s="102"/>
      <c r="F605" s="102"/>
      <c r="G605" s="102"/>
      <c r="H605" s="102"/>
    </row>
    <row r="606" ht="15.75" customHeight="1">
      <c r="A606" s="102"/>
      <c r="B606" s="102"/>
      <c r="C606" s="102"/>
      <c r="D606" s="102"/>
      <c r="E606" s="102"/>
      <c r="F606" s="102"/>
      <c r="G606" s="102"/>
      <c r="H606" s="102"/>
    </row>
    <row r="607" ht="15.75" customHeight="1">
      <c r="A607" s="102"/>
      <c r="B607" s="102"/>
      <c r="C607" s="102"/>
      <c r="D607" s="102"/>
      <c r="E607" s="102"/>
      <c r="F607" s="102"/>
      <c r="G607" s="102"/>
      <c r="H607" s="102"/>
    </row>
    <row r="608" ht="15.75" customHeight="1">
      <c r="A608" s="102"/>
      <c r="B608" s="102"/>
      <c r="C608" s="102"/>
      <c r="D608" s="102"/>
      <c r="E608" s="102"/>
      <c r="F608" s="102"/>
      <c r="G608" s="102"/>
      <c r="H608" s="102"/>
    </row>
    <row r="609" ht="15.75" customHeight="1">
      <c r="A609" s="102"/>
      <c r="B609" s="102"/>
      <c r="C609" s="102"/>
      <c r="D609" s="102"/>
      <c r="E609" s="102"/>
      <c r="F609" s="102"/>
      <c r="G609" s="102"/>
      <c r="H609" s="102"/>
    </row>
    <row r="610" ht="15.75" customHeight="1">
      <c r="A610" s="102"/>
      <c r="B610" s="102"/>
      <c r="C610" s="102"/>
      <c r="D610" s="102"/>
      <c r="E610" s="102"/>
      <c r="F610" s="102"/>
      <c r="G610" s="102"/>
      <c r="H610" s="102"/>
    </row>
    <row r="611" ht="15.75" customHeight="1">
      <c r="A611" s="102"/>
      <c r="B611" s="102"/>
      <c r="C611" s="102"/>
      <c r="D611" s="102"/>
      <c r="E611" s="102"/>
      <c r="F611" s="102"/>
      <c r="G611" s="102"/>
      <c r="H611" s="102"/>
    </row>
    <row r="612" ht="15.75" customHeight="1">
      <c r="A612" s="102"/>
      <c r="B612" s="102"/>
      <c r="C612" s="102"/>
      <c r="D612" s="102"/>
      <c r="E612" s="102"/>
      <c r="F612" s="102"/>
      <c r="G612" s="102"/>
      <c r="H612" s="102"/>
    </row>
    <row r="613" ht="15.75" customHeight="1">
      <c r="A613" s="102"/>
      <c r="B613" s="102"/>
      <c r="C613" s="102"/>
      <c r="D613" s="102"/>
      <c r="E613" s="102"/>
      <c r="F613" s="102"/>
      <c r="G613" s="102"/>
      <c r="H613" s="102"/>
    </row>
    <row r="614" ht="15.75" customHeight="1">
      <c r="A614" s="102"/>
      <c r="B614" s="102"/>
      <c r="C614" s="102"/>
      <c r="D614" s="102"/>
      <c r="E614" s="102"/>
      <c r="F614" s="102"/>
      <c r="G614" s="102"/>
      <c r="H614" s="102"/>
    </row>
    <row r="615" ht="15.75" customHeight="1">
      <c r="A615" s="102"/>
      <c r="B615" s="102"/>
      <c r="C615" s="102"/>
      <c r="D615" s="102"/>
      <c r="E615" s="102"/>
      <c r="F615" s="102"/>
      <c r="G615" s="102"/>
      <c r="H615" s="102"/>
    </row>
    <row r="616" ht="15.75" customHeight="1">
      <c r="A616" s="102"/>
      <c r="B616" s="102"/>
      <c r="C616" s="102"/>
      <c r="D616" s="102"/>
      <c r="E616" s="102"/>
      <c r="F616" s="102"/>
      <c r="G616" s="102"/>
      <c r="H616" s="102"/>
    </row>
    <row r="617" ht="15.75" customHeight="1">
      <c r="A617" s="102"/>
      <c r="B617" s="102"/>
      <c r="C617" s="102"/>
      <c r="D617" s="102"/>
      <c r="E617" s="102"/>
      <c r="F617" s="102"/>
      <c r="G617" s="102"/>
      <c r="H617" s="102"/>
    </row>
    <row r="618" ht="15.75" customHeight="1">
      <c r="A618" s="102"/>
      <c r="B618" s="102"/>
      <c r="C618" s="102"/>
      <c r="D618" s="102"/>
      <c r="E618" s="102"/>
      <c r="F618" s="102"/>
      <c r="G618" s="102"/>
      <c r="H618" s="102"/>
    </row>
    <row r="619" ht="15.75" customHeight="1">
      <c r="A619" s="102"/>
      <c r="B619" s="102"/>
      <c r="C619" s="102"/>
      <c r="D619" s="102"/>
      <c r="E619" s="102"/>
      <c r="F619" s="102"/>
      <c r="G619" s="102"/>
      <c r="H619" s="102"/>
    </row>
    <row r="620" ht="15.75" customHeight="1">
      <c r="A620" s="102"/>
      <c r="B620" s="102"/>
      <c r="C620" s="102"/>
      <c r="D620" s="102"/>
      <c r="E620" s="102"/>
      <c r="F620" s="102"/>
      <c r="G620" s="102"/>
      <c r="H620" s="102"/>
    </row>
    <row r="621" ht="15.75" customHeight="1">
      <c r="A621" s="102"/>
      <c r="B621" s="102"/>
      <c r="C621" s="102"/>
      <c r="D621" s="102"/>
      <c r="E621" s="102"/>
      <c r="F621" s="102"/>
      <c r="G621" s="102"/>
      <c r="H621" s="102"/>
    </row>
    <row r="622" ht="15.75" customHeight="1">
      <c r="A622" s="102"/>
      <c r="B622" s="102"/>
      <c r="C622" s="102"/>
      <c r="D622" s="102"/>
      <c r="E622" s="102"/>
      <c r="F622" s="102"/>
      <c r="G622" s="102"/>
      <c r="H622" s="102"/>
    </row>
    <row r="623" ht="15.75" customHeight="1">
      <c r="A623" s="102"/>
      <c r="B623" s="102"/>
      <c r="C623" s="102"/>
      <c r="D623" s="102"/>
      <c r="E623" s="102"/>
      <c r="F623" s="102"/>
      <c r="G623" s="102"/>
      <c r="H623" s="102"/>
    </row>
    <row r="624" ht="15.75" customHeight="1">
      <c r="A624" s="102"/>
      <c r="B624" s="102"/>
      <c r="C624" s="102"/>
      <c r="D624" s="102"/>
      <c r="E624" s="102"/>
      <c r="F624" s="102"/>
      <c r="G624" s="102"/>
      <c r="H624" s="102"/>
    </row>
    <row r="625" ht="15.75" customHeight="1">
      <c r="A625" s="102"/>
      <c r="B625" s="102"/>
      <c r="C625" s="102"/>
      <c r="D625" s="102"/>
      <c r="E625" s="102"/>
      <c r="F625" s="102"/>
      <c r="G625" s="102"/>
      <c r="H625" s="102"/>
    </row>
    <row r="626" ht="15.75" customHeight="1">
      <c r="A626" s="102"/>
      <c r="B626" s="102"/>
      <c r="C626" s="102"/>
      <c r="D626" s="102"/>
      <c r="E626" s="102"/>
      <c r="F626" s="102"/>
      <c r="G626" s="102"/>
      <c r="H626" s="102"/>
    </row>
    <row r="627" ht="15.75" customHeight="1">
      <c r="A627" s="102"/>
      <c r="B627" s="102"/>
      <c r="C627" s="102"/>
      <c r="D627" s="102"/>
      <c r="E627" s="102"/>
      <c r="F627" s="102"/>
      <c r="G627" s="102"/>
      <c r="H627" s="102"/>
    </row>
    <row r="628" ht="15.75" customHeight="1">
      <c r="A628" s="102"/>
      <c r="B628" s="102"/>
      <c r="C628" s="102"/>
      <c r="D628" s="102"/>
      <c r="E628" s="102"/>
      <c r="F628" s="102"/>
      <c r="G628" s="102"/>
      <c r="H628" s="102"/>
    </row>
    <row r="629" ht="15.75" customHeight="1">
      <c r="A629" s="102"/>
      <c r="B629" s="102"/>
      <c r="C629" s="102"/>
      <c r="D629" s="102"/>
      <c r="E629" s="102"/>
      <c r="F629" s="102"/>
      <c r="G629" s="102"/>
      <c r="H629" s="102"/>
    </row>
    <row r="630" ht="15.75" customHeight="1">
      <c r="A630" s="102"/>
      <c r="B630" s="102"/>
      <c r="C630" s="102"/>
      <c r="D630" s="102"/>
      <c r="E630" s="102"/>
      <c r="F630" s="102"/>
      <c r="G630" s="102"/>
      <c r="H630" s="102"/>
    </row>
    <row r="631" ht="15.75" customHeight="1">
      <c r="A631" s="102"/>
      <c r="B631" s="102"/>
      <c r="C631" s="102"/>
      <c r="D631" s="102"/>
      <c r="E631" s="102"/>
      <c r="F631" s="102"/>
      <c r="G631" s="102"/>
      <c r="H631" s="102"/>
    </row>
    <row r="632" ht="15.75" customHeight="1">
      <c r="A632" s="102"/>
      <c r="B632" s="102"/>
      <c r="C632" s="102"/>
      <c r="D632" s="102"/>
      <c r="E632" s="102"/>
      <c r="F632" s="102"/>
      <c r="G632" s="102"/>
      <c r="H632" s="102"/>
    </row>
    <row r="633" ht="15.75" customHeight="1">
      <c r="A633" s="102"/>
      <c r="B633" s="102"/>
      <c r="C633" s="102"/>
      <c r="D633" s="102"/>
      <c r="E633" s="102"/>
      <c r="F633" s="102"/>
      <c r="G633" s="102"/>
      <c r="H633" s="102"/>
    </row>
    <row r="634" ht="15.75" customHeight="1">
      <c r="A634" s="102"/>
      <c r="B634" s="102"/>
      <c r="C634" s="102"/>
      <c r="D634" s="102"/>
      <c r="E634" s="102"/>
      <c r="F634" s="102"/>
      <c r="G634" s="102"/>
      <c r="H634" s="102"/>
    </row>
    <row r="635" ht="15.75" customHeight="1">
      <c r="A635" s="102"/>
      <c r="B635" s="102"/>
      <c r="C635" s="102"/>
      <c r="D635" s="102"/>
      <c r="E635" s="102"/>
      <c r="F635" s="102"/>
      <c r="G635" s="102"/>
      <c r="H635" s="102"/>
    </row>
    <row r="636" ht="15.75" customHeight="1">
      <c r="A636" s="102"/>
      <c r="B636" s="102"/>
      <c r="C636" s="102"/>
      <c r="D636" s="102"/>
      <c r="E636" s="102"/>
      <c r="F636" s="102"/>
      <c r="G636" s="102"/>
      <c r="H636" s="102"/>
    </row>
    <row r="637" ht="15.75" customHeight="1">
      <c r="A637" s="102"/>
      <c r="B637" s="102"/>
      <c r="C637" s="102"/>
      <c r="D637" s="102"/>
      <c r="E637" s="102"/>
      <c r="F637" s="102"/>
      <c r="G637" s="102"/>
      <c r="H637" s="102"/>
    </row>
    <row r="638" ht="15.75" customHeight="1">
      <c r="A638" s="102"/>
      <c r="B638" s="102"/>
      <c r="C638" s="102"/>
      <c r="D638" s="102"/>
      <c r="E638" s="102"/>
      <c r="F638" s="102"/>
      <c r="G638" s="102"/>
      <c r="H638" s="102"/>
    </row>
    <row r="639" ht="15.75" customHeight="1">
      <c r="A639" s="102"/>
      <c r="B639" s="102"/>
      <c r="C639" s="102"/>
      <c r="D639" s="102"/>
      <c r="E639" s="102"/>
      <c r="F639" s="102"/>
      <c r="G639" s="102"/>
      <c r="H639" s="102"/>
    </row>
    <row r="640" ht="15.75" customHeight="1">
      <c r="A640" s="102"/>
      <c r="B640" s="102"/>
      <c r="C640" s="102"/>
      <c r="D640" s="102"/>
      <c r="E640" s="102"/>
      <c r="F640" s="102"/>
      <c r="G640" s="102"/>
      <c r="H640" s="102"/>
    </row>
    <row r="641" ht="15.75" customHeight="1">
      <c r="A641" s="102"/>
      <c r="B641" s="102"/>
      <c r="C641" s="102"/>
      <c r="D641" s="102"/>
      <c r="E641" s="102"/>
      <c r="F641" s="102"/>
      <c r="G641" s="102"/>
      <c r="H641" s="102"/>
    </row>
    <row r="642" ht="15.75" customHeight="1">
      <c r="A642" s="102"/>
      <c r="B642" s="102"/>
      <c r="C642" s="102"/>
      <c r="D642" s="102"/>
      <c r="E642" s="102"/>
      <c r="F642" s="102"/>
      <c r="G642" s="102"/>
      <c r="H642" s="102"/>
    </row>
    <row r="643" ht="15.75" customHeight="1">
      <c r="A643" s="102"/>
      <c r="B643" s="102"/>
      <c r="C643" s="102"/>
      <c r="D643" s="102"/>
      <c r="E643" s="102"/>
      <c r="F643" s="102"/>
      <c r="G643" s="102"/>
      <c r="H643" s="102"/>
    </row>
    <row r="644" ht="15.75" customHeight="1">
      <c r="A644" s="102"/>
      <c r="B644" s="102"/>
      <c r="C644" s="102"/>
      <c r="D644" s="102"/>
      <c r="E644" s="102"/>
      <c r="F644" s="102"/>
      <c r="G644" s="102"/>
      <c r="H644" s="102"/>
    </row>
    <row r="645" ht="15.75" customHeight="1">
      <c r="A645" s="102"/>
      <c r="B645" s="102"/>
      <c r="C645" s="102"/>
      <c r="D645" s="102"/>
      <c r="E645" s="102"/>
      <c r="F645" s="102"/>
      <c r="G645" s="102"/>
      <c r="H645" s="102"/>
    </row>
    <row r="646" ht="15.75" customHeight="1">
      <c r="A646" s="102"/>
      <c r="B646" s="102"/>
      <c r="C646" s="102"/>
      <c r="D646" s="102"/>
      <c r="E646" s="102"/>
      <c r="F646" s="102"/>
      <c r="G646" s="102"/>
      <c r="H646" s="102"/>
    </row>
    <row r="647" ht="15.75" customHeight="1">
      <c r="A647" s="102"/>
      <c r="B647" s="102"/>
      <c r="C647" s="102"/>
      <c r="D647" s="102"/>
      <c r="E647" s="102"/>
      <c r="F647" s="102"/>
      <c r="G647" s="102"/>
      <c r="H647" s="102"/>
    </row>
    <row r="648" ht="15.75" customHeight="1">
      <c r="A648" s="102"/>
      <c r="B648" s="102"/>
      <c r="C648" s="102"/>
      <c r="D648" s="102"/>
      <c r="E648" s="102"/>
      <c r="F648" s="102"/>
      <c r="G648" s="102"/>
      <c r="H648" s="102"/>
    </row>
    <row r="649" ht="15.75" customHeight="1">
      <c r="A649" s="102"/>
      <c r="B649" s="102"/>
      <c r="C649" s="102"/>
      <c r="D649" s="102"/>
      <c r="E649" s="102"/>
      <c r="F649" s="102"/>
      <c r="G649" s="102"/>
      <c r="H649" s="102"/>
    </row>
    <row r="650" ht="15.75" customHeight="1">
      <c r="A650" s="102"/>
      <c r="B650" s="102"/>
      <c r="C650" s="102"/>
      <c r="D650" s="102"/>
      <c r="E650" s="102"/>
      <c r="F650" s="102"/>
      <c r="G650" s="102"/>
      <c r="H650" s="102"/>
    </row>
    <row r="651" ht="15.75" customHeight="1">
      <c r="A651" s="102"/>
      <c r="B651" s="102"/>
      <c r="C651" s="102"/>
      <c r="D651" s="102"/>
      <c r="E651" s="102"/>
      <c r="F651" s="102"/>
      <c r="G651" s="102"/>
      <c r="H651" s="102"/>
    </row>
    <row r="652" ht="15.75" customHeight="1">
      <c r="A652" s="102"/>
      <c r="B652" s="102"/>
      <c r="C652" s="102"/>
      <c r="D652" s="102"/>
      <c r="E652" s="102"/>
      <c r="F652" s="102"/>
      <c r="G652" s="102"/>
      <c r="H652" s="102"/>
    </row>
    <row r="653" ht="15.75" customHeight="1">
      <c r="A653" s="102"/>
      <c r="B653" s="102"/>
      <c r="C653" s="102"/>
      <c r="D653" s="102"/>
      <c r="E653" s="102"/>
      <c r="F653" s="102"/>
      <c r="G653" s="102"/>
      <c r="H653" s="102"/>
    </row>
    <row r="654" ht="15.75" customHeight="1">
      <c r="A654" s="102"/>
      <c r="B654" s="102"/>
      <c r="C654" s="102"/>
      <c r="D654" s="102"/>
      <c r="E654" s="102"/>
      <c r="F654" s="102"/>
      <c r="G654" s="102"/>
      <c r="H654" s="102"/>
    </row>
    <row r="655" ht="15.75" customHeight="1">
      <c r="A655" s="102"/>
      <c r="B655" s="102"/>
      <c r="C655" s="102"/>
      <c r="D655" s="102"/>
      <c r="E655" s="102"/>
      <c r="F655" s="102"/>
      <c r="G655" s="102"/>
      <c r="H655" s="102"/>
    </row>
    <row r="656" ht="15.75" customHeight="1">
      <c r="A656" s="102"/>
      <c r="B656" s="102"/>
      <c r="C656" s="102"/>
      <c r="D656" s="102"/>
      <c r="E656" s="102"/>
      <c r="F656" s="102"/>
      <c r="G656" s="102"/>
      <c r="H656" s="102"/>
    </row>
    <row r="657" ht="15.75" customHeight="1">
      <c r="A657" s="102"/>
      <c r="B657" s="102"/>
      <c r="C657" s="102"/>
      <c r="D657" s="102"/>
      <c r="E657" s="102"/>
      <c r="F657" s="102"/>
      <c r="G657" s="102"/>
      <c r="H657" s="102"/>
    </row>
    <row r="658" ht="15.75" customHeight="1">
      <c r="A658" s="102"/>
      <c r="B658" s="102"/>
      <c r="C658" s="102"/>
      <c r="D658" s="102"/>
      <c r="E658" s="102"/>
      <c r="F658" s="102"/>
      <c r="G658" s="102"/>
      <c r="H658" s="102"/>
    </row>
    <row r="659" ht="15.75" customHeight="1">
      <c r="A659" s="102"/>
      <c r="B659" s="102"/>
      <c r="C659" s="102"/>
      <c r="D659" s="102"/>
      <c r="E659" s="102"/>
      <c r="F659" s="102"/>
      <c r="G659" s="102"/>
      <c r="H659" s="102"/>
    </row>
    <row r="660" ht="15.75" customHeight="1">
      <c r="A660" s="102"/>
      <c r="B660" s="102"/>
      <c r="C660" s="102"/>
      <c r="D660" s="102"/>
      <c r="E660" s="102"/>
      <c r="F660" s="102"/>
      <c r="G660" s="102"/>
      <c r="H660" s="102"/>
    </row>
    <row r="661" ht="15.75" customHeight="1">
      <c r="A661" s="102"/>
      <c r="B661" s="102"/>
      <c r="C661" s="102"/>
      <c r="D661" s="102"/>
      <c r="E661" s="102"/>
      <c r="F661" s="102"/>
      <c r="G661" s="102"/>
      <c r="H661" s="102"/>
    </row>
    <row r="662" ht="15.75" customHeight="1">
      <c r="A662" s="102"/>
      <c r="B662" s="102"/>
      <c r="C662" s="102"/>
      <c r="D662" s="102"/>
      <c r="E662" s="102"/>
      <c r="F662" s="102"/>
      <c r="G662" s="102"/>
      <c r="H662" s="102"/>
    </row>
    <row r="663" ht="15.75" customHeight="1">
      <c r="A663" s="102"/>
      <c r="B663" s="102"/>
      <c r="C663" s="102"/>
      <c r="D663" s="102"/>
      <c r="E663" s="102"/>
      <c r="F663" s="102"/>
      <c r="G663" s="102"/>
      <c r="H663" s="102"/>
    </row>
    <row r="664" ht="15.75" customHeight="1">
      <c r="A664" s="102"/>
      <c r="B664" s="102"/>
      <c r="C664" s="102"/>
      <c r="D664" s="102"/>
      <c r="E664" s="102"/>
      <c r="F664" s="102"/>
      <c r="G664" s="102"/>
      <c r="H664" s="102"/>
    </row>
    <row r="665" ht="15.75" customHeight="1">
      <c r="A665" s="102"/>
      <c r="B665" s="102"/>
      <c r="C665" s="102"/>
      <c r="D665" s="102"/>
      <c r="E665" s="102"/>
      <c r="F665" s="102"/>
      <c r="G665" s="102"/>
      <c r="H665" s="102"/>
    </row>
    <row r="666" ht="15.75" customHeight="1">
      <c r="A666" s="102"/>
      <c r="B666" s="102"/>
      <c r="C666" s="102"/>
      <c r="D666" s="102"/>
      <c r="E666" s="102"/>
      <c r="F666" s="102"/>
      <c r="G666" s="102"/>
      <c r="H666" s="102"/>
    </row>
    <row r="667" ht="15.75" customHeight="1">
      <c r="A667" s="102"/>
      <c r="B667" s="102"/>
      <c r="C667" s="102"/>
      <c r="D667" s="102"/>
      <c r="E667" s="102"/>
      <c r="F667" s="102"/>
      <c r="G667" s="102"/>
      <c r="H667" s="102"/>
    </row>
    <row r="668" ht="15.75" customHeight="1">
      <c r="A668" s="102"/>
      <c r="B668" s="102"/>
      <c r="C668" s="102"/>
      <c r="D668" s="102"/>
      <c r="E668" s="102"/>
      <c r="F668" s="102"/>
      <c r="G668" s="102"/>
      <c r="H668" s="102"/>
    </row>
    <row r="669" ht="15.75" customHeight="1">
      <c r="A669" s="102"/>
      <c r="B669" s="102"/>
      <c r="C669" s="102"/>
      <c r="D669" s="102"/>
      <c r="E669" s="102"/>
      <c r="F669" s="102"/>
      <c r="G669" s="102"/>
      <c r="H669" s="102"/>
    </row>
    <row r="670" ht="15.75" customHeight="1">
      <c r="A670" s="102"/>
      <c r="B670" s="102"/>
      <c r="C670" s="102"/>
      <c r="D670" s="102"/>
      <c r="E670" s="102"/>
      <c r="F670" s="102"/>
      <c r="G670" s="102"/>
      <c r="H670" s="102"/>
    </row>
    <row r="671" ht="15.75" customHeight="1">
      <c r="A671" s="102"/>
      <c r="B671" s="102"/>
      <c r="C671" s="102"/>
      <c r="D671" s="102"/>
      <c r="E671" s="102"/>
      <c r="F671" s="102"/>
      <c r="G671" s="102"/>
      <c r="H671" s="102"/>
    </row>
    <row r="672" ht="15.75" customHeight="1">
      <c r="A672" s="102"/>
      <c r="B672" s="102"/>
      <c r="C672" s="102"/>
      <c r="D672" s="102"/>
      <c r="E672" s="102"/>
      <c r="F672" s="102"/>
      <c r="G672" s="102"/>
      <c r="H672" s="102"/>
    </row>
    <row r="673" ht="15.75" customHeight="1">
      <c r="A673" s="102"/>
      <c r="B673" s="102"/>
      <c r="C673" s="102"/>
      <c r="D673" s="102"/>
      <c r="E673" s="102"/>
      <c r="F673" s="102"/>
      <c r="G673" s="102"/>
      <c r="H673" s="102"/>
    </row>
    <row r="674" ht="15.75" customHeight="1">
      <c r="A674" s="102"/>
      <c r="B674" s="102"/>
      <c r="C674" s="102"/>
      <c r="D674" s="102"/>
      <c r="E674" s="102"/>
      <c r="F674" s="102"/>
      <c r="G674" s="102"/>
      <c r="H674" s="102"/>
    </row>
    <row r="675" ht="15.75" customHeight="1">
      <c r="A675" s="102"/>
      <c r="B675" s="102"/>
      <c r="C675" s="102"/>
      <c r="D675" s="102"/>
      <c r="E675" s="102"/>
      <c r="F675" s="102"/>
      <c r="G675" s="102"/>
      <c r="H675" s="102"/>
    </row>
    <row r="676" ht="15.75" customHeight="1">
      <c r="A676" s="102"/>
      <c r="B676" s="102"/>
      <c r="C676" s="102"/>
      <c r="D676" s="102"/>
      <c r="E676" s="102"/>
      <c r="F676" s="102"/>
      <c r="G676" s="102"/>
      <c r="H676" s="102"/>
    </row>
    <row r="677" ht="15.75" customHeight="1">
      <c r="A677" s="102"/>
      <c r="B677" s="102"/>
      <c r="C677" s="102"/>
      <c r="D677" s="102"/>
      <c r="E677" s="102"/>
      <c r="F677" s="102"/>
      <c r="G677" s="102"/>
      <c r="H677" s="102"/>
    </row>
    <row r="678" ht="15.75" customHeight="1">
      <c r="A678" s="102"/>
      <c r="B678" s="102"/>
      <c r="C678" s="102"/>
      <c r="D678" s="102"/>
      <c r="E678" s="102"/>
      <c r="F678" s="102"/>
      <c r="G678" s="102"/>
      <c r="H678" s="102"/>
    </row>
    <row r="679" ht="15.75" customHeight="1">
      <c r="A679" s="102"/>
      <c r="B679" s="102"/>
      <c r="C679" s="102"/>
      <c r="D679" s="102"/>
      <c r="E679" s="102"/>
      <c r="F679" s="102"/>
      <c r="G679" s="102"/>
      <c r="H679" s="102"/>
    </row>
    <row r="680" ht="15.75" customHeight="1">
      <c r="A680" s="102"/>
      <c r="B680" s="102"/>
      <c r="C680" s="102"/>
      <c r="D680" s="102"/>
      <c r="E680" s="102"/>
      <c r="F680" s="102"/>
      <c r="G680" s="102"/>
      <c r="H680" s="102"/>
    </row>
    <row r="681" ht="15.75" customHeight="1">
      <c r="A681" s="102"/>
      <c r="B681" s="102"/>
      <c r="C681" s="102"/>
      <c r="D681" s="102"/>
      <c r="E681" s="102"/>
      <c r="F681" s="102"/>
      <c r="G681" s="102"/>
      <c r="H681" s="102"/>
    </row>
    <row r="682" ht="15.75" customHeight="1">
      <c r="A682" s="102"/>
      <c r="B682" s="102"/>
      <c r="C682" s="102"/>
      <c r="D682" s="102"/>
      <c r="E682" s="102"/>
      <c r="F682" s="102"/>
      <c r="G682" s="102"/>
      <c r="H682" s="102"/>
    </row>
    <row r="683" ht="15.75" customHeight="1">
      <c r="A683" s="102"/>
      <c r="B683" s="102"/>
      <c r="C683" s="102"/>
      <c r="D683" s="102"/>
      <c r="E683" s="102"/>
      <c r="F683" s="102"/>
      <c r="G683" s="102"/>
      <c r="H683" s="102"/>
    </row>
    <row r="684" ht="15.75" customHeight="1">
      <c r="A684" s="102"/>
      <c r="B684" s="102"/>
      <c r="C684" s="102"/>
      <c r="D684" s="102"/>
      <c r="E684" s="102"/>
      <c r="F684" s="102"/>
      <c r="G684" s="102"/>
      <c r="H684" s="102"/>
    </row>
    <row r="685" ht="15.75" customHeight="1">
      <c r="A685" s="102"/>
      <c r="B685" s="102"/>
      <c r="C685" s="102"/>
      <c r="D685" s="102"/>
      <c r="E685" s="102"/>
      <c r="F685" s="102"/>
      <c r="G685" s="102"/>
      <c r="H685" s="102"/>
    </row>
    <row r="686" ht="15.75" customHeight="1">
      <c r="A686" s="102"/>
      <c r="B686" s="102"/>
      <c r="C686" s="102"/>
      <c r="D686" s="102"/>
      <c r="E686" s="102"/>
      <c r="F686" s="102"/>
      <c r="G686" s="102"/>
      <c r="H686" s="102"/>
    </row>
    <row r="687" ht="15.75" customHeight="1">
      <c r="A687" s="102"/>
      <c r="B687" s="102"/>
      <c r="C687" s="102"/>
      <c r="D687" s="102"/>
      <c r="E687" s="102"/>
      <c r="F687" s="102"/>
      <c r="G687" s="102"/>
      <c r="H687" s="102"/>
    </row>
    <row r="688" ht="15.75" customHeight="1">
      <c r="A688" s="102"/>
      <c r="B688" s="102"/>
      <c r="C688" s="102"/>
      <c r="D688" s="102"/>
      <c r="E688" s="102"/>
      <c r="F688" s="102"/>
      <c r="G688" s="102"/>
      <c r="H688" s="102"/>
    </row>
    <row r="689" ht="15.75" customHeight="1">
      <c r="A689" s="102"/>
      <c r="B689" s="102"/>
      <c r="C689" s="102"/>
      <c r="D689" s="102"/>
      <c r="E689" s="102"/>
      <c r="F689" s="102"/>
      <c r="G689" s="102"/>
      <c r="H689" s="102"/>
    </row>
    <row r="690" ht="15.75" customHeight="1">
      <c r="A690" s="102"/>
      <c r="B690" s="102"/>
      <c r="C690" s="102"/>
      <c r="D690" s="102"/>
      <c r="E690" s="102"/>
      <c r="F690" s="102"/>
      <c r="G690" s="102"/>
      <c r="H690" s="102"/>
    </row>
    <row r="691" ht="15.75" customHeight="1">
      <c r="A691" s="102"/>
      <c r="B691" s="102"/>
      <c r="C691" s="102"/>
      <c r="D691" s="102"/>
      <c r="E691" s="102"/>
      <c r="F691" s="102"/>
      <c r="G691" s="102"/>
      <c r="H691" s="102"/>
    </row>
    <row r="692" ht="15.75" customHeight="1">
      <c r="A692" s="102"/>
      <c r="B692" s="102"/>
      <c r="C692" s="102"/>
      <c r="D692" s="102"/>
      <c r="E692" s="102"/>
      <c r="F692" s="102"/>
      <c r="G692" s="102"/>
      <c r="H692" s="102"/>
    </row>
    <row r="693" ht="15.75" customHeight="1">
      <c r="A693" s="102"/>
      <c r="B693" s="102"/>
      <c r="C693" s="102"/>
      <c r="D693" s="102"/>
      <c r="E693" s="102"/>
      <c r="F693" s="102"/>
      <c r="G693" s="102"/>
      <c r="H693" s="102"/>
    </row>
    <row r="694" ht="15.75" customHeight="1">
      <c r="A694" s="102"/>
      <c r="B694" s="102"/>
      <c r="C694" s="102"/>
      <c r="D694" s="102"/>
      <c r="E694" s="102"/>
      <c r="F694" s="102"/>
      <c r="G694" s="102"/>
      <c r="H694" s="102"/>
    </row>
    <row r="695" ht="15.75" customHeight="1">
      <c r="A695" s="102"/>
      <c r="B695" s="102"/>
      <c r="C695" s="102"/>
      <c r="D695" s="102"/>
      <c r="E695" s="102"/>
      <c r="F695" s="102"/>
      <c r="G695" s="102"/>
      <c r="H695" s="102"/>
    </row>
    <row r="696" ht="15.75" customHeight="1">
      <c r="A696" s="102"/>
      <c r="B696" s="102"/>
      <c r="C696" s="102"/>
      <c r="D696" s="102"/>
      <c r="E696" s="102"/>
      <c r="F696" s="102"/>
      <c r="G696" s="102"/>
      <c r="H696" s="102"/>
    </row>
    <row r="697" ht="15.75" customHeight="1">
      <c r="A697" s="102"/>
      <c r="B697" s="102"/>
      <c r="C697" s="102"/>
      <c r="D697" s="102"/>
      <c r="E697" s="102"/>
      <c r="F697" s="102"/>
      <c r="G697" s="102"/>
      <c r="H697" s="102"/>
    </row>
    <row r="698" ht="15.75" customHeight="1">
      <c r="A698" s="102"/>
      <c r="B698" s="102"/>
      <c r="C698" s="102"/>
      <c r="D698" s="102"/>
      <c r="E698" s="102"/>
      <c r="F698" s="102"/>
      <c r="G698" s="102"/>
      <c r="H698" s="102"/>
    </row>
    <row r="699" ht="15.75" customHeight="1">
      <c r="A699" s="102"/>
      <c r="B699" s="102"/>
      <c r="C699" s="102"/>
      <c r="D699" s="102"/>
      <c r="E699" s="102"/>
      <c r="F699" s="102"/>
      <c r="G699" s="102"/>
      <c r="H699" s="102"/>
    </row>
    <row r="700" ht="15.75" customHeight="1">
      <c r="A700" s="102"/>
      <c r="B700" s="102"/>
      <c r="C700" s="102"/>
      <c r="D700" s="102"/>
      <c r="E700" s="102"/>
      <c r="F700" s="102"/>
      <c r="G700" s="102"/>
      <c r="H700" s="102"/>
    </row>
    <row r="701" ht="15.75" customHeight="1">
      <c r="A701" s="102"/>
      <c r="B701" s="102"/>
      <c r="C701" s="102"/>
      <c r="D701" s="102"/>
      <c r="E701" s="102"/>
      <c r="F701" s="102"/>
      <c r="G701" s="102"/>
      <c r="H701" s="102"/>
    </row>
    <row r="702" ht="15.75" customHeight="1">
      <c r="A702" s="102"/>
      <c r="B702" s="102"/>
      <c r="C702" s="102"/>
      <c r="D702" s="102"/>
      <c r="E702" s="102"/>
      <c r="F702" s="102"/>
      <c r="G702" s="102"/>
      <c r="H702" s="102"/>
    </row>
    <row r="703" ht="15.75" customHeight="1">
      <c r="A703" s="102"/>
      <c r="B703" s="102"/>
      <c r="C703" s="102"/>
      <c r="D703" s="102"/>
      <c r="E703" s="102"/>
      <c r="F703" s="102"/>
      <c r="G703" s="102"/>
      <c r="H703" s="102"/>
    </row>
    <row r="704" ht="15.75" customHeight="1">
      <c r="A704" s="102"/>
      <c r="B704" s="102"/>
      <c r="C704" s="102"/>
      <c r="D704" s="102"/>
      <c r="E704" s="102"/>
      <c r="F704" s="102"/>
      <c r="G704" s="102"/>
      <c r="H704" s="102"/>
    </row>
    <row r="705" ht="15.75" customHeight="1">
      <c r="A705" s="102"/>
      <c r="B705" s="102"/>
      <c r="C705" s="102"/>
      <c r="D705" s="102"/>
      <c r="E705" s="102"/>
      <c r="F705" s="102"/>
      <c r="G705" s="102"/>
      <c r="H705" s="102"/>
    </row>
    <row r="706" ht="15.75" customHeight="1">
      <c r="A706" s="102"/>
      <c r="B706" s="102"/>
      <c r="C706" s="102"/>
      <c r="D706" s="102"/>
      <c r="E706" s="102"/>
      <c r="F706" s="102"/>
      <c r="G706" s="102"/>
      <c r="H706" s="102"/>
    </row>
    <row r="707" ht="15.75" customHeight="1">
      <c r="A707" s="102"/>
      <c r="B707" s="102"/>
      <c r="C707" s="102"/>
      <c r="D707" s="102"/>
      <c r="E707" s="102"/>
      <c r="F707" s="102"/>
      <c r="G707" s="102"/>
      <c r="H707" s="102"/>
    </row>
    <row r="708" ht="15.75" customHeight="1">
      <c r="A708" s="102"/>
      <c r="B708" s="102"/>
      <c r="C708" s="102"/>
      <c r="D708" s="102"/>
      <c r="E708" s="102"/>
      <c r="F708" s="102"/>
      <c r="G708" s="102"/>
      <c r="H708" s="102"/>
    </row>
    <row r="709" ht="15.75" customHeight="1">
      <c r="A709" s="102"/>
      <c r="B709" s="102"/>
      <c r="C709" s="102"/>
      <c r="D709" s="102"/>
      <c r="E709" s="102"/>
      <c r="F709" s="102"/>
      <c r="G709" s="102"/>
      <c r="H709" s="102"/>
    </row>
    <row r="710" ht="15.75" customHeight="1">
      <c r="A710" s="102"/>
      <c r="B710" s="102"/>
      <c r="C710" s="102"/>
      <c r="D710" s="102"/>
      <c r="E710" s="102"/>
      <c r="F710" s="102"/>
      <c r="G710" s="102"/>
      <c r="H710" s="102"/>
    </row>
    <row r="711" ht="15.75" customHeight="1">
      <c r="A711" s="102"/>
      <c r="B711" s="102"/>
      <c r="C711" s="102"/>
      <c r="D711" s="102"/>
      <c r="E711" s="102"/>
      <c r="F711" s="102"/>
      <c r="G711" s="102"/>
      <c r="H711" s="102"/>
    </row>
    <row r="712" ht="15.75" customHeight="1">
      <c r="A712" s="102"/>
      <c r="B712" s="102"/>
      <c r="C712" s="102"/>
      <c r="D712" s="102"/>
      <c r="E712" s="102"/>
      <c r="F712" s="102"/>
      <c r="G712" s="102"/>
      <c r="H712" s="102"/>
    </row>
    <row r="713" ht="15.75" customHeight="1">
      <c r="A713" s="102"/>
      <c r="B713" s="102"/>
      <c r="C713" s="102"/>
      <c r="D713" s="102"/>
      <c r="E713" s="102"/>
      <c r="F713" s="102"/>
      <c r="G713" s="102"/>
      <c r="H713" s="102"/>
    </row>
    <row r="714" ht="15.75" customHeight="1">
      <c r="A714" s="102"/>
      <c r="B714" s="102"/>
      <c r="C714" s="102"/>
      <c r="D714" s="102"/>
      <c r="E714" s="102"/>
      <c r="F714" s="102"/>
      <c r="G714" s="102"/>
      <c r="H714" s="102"/>
    </row>
    <row r="715" ht="15.75" customHeight="1">
      <c r="A715" s="102"/>
      <c r="B715" s="102"/>
      <c r="C715" s="102"/>
      <c r="D715" s="102"/>
      <c r="E715" s="102"/>
      <c r="F715" s="102"/>
      <c r="G715" s="102"/>
      <c r="H715" s="102"/>
    </row>
    <row r="716" ht="15.75" customHeight="1">
      <c r="A716" s="102"/>
      <c r="B716" s="102"/>
      <c r="C716" s="102"/>
      <c r="D716" s="102"/>
      <c r="E716" s="102"/>
      <c r="F716" s="102"/>
      <c r="G716" s="102"/>
      <c r="H716" s="102"/>
    </row>
    <row r="717" ht="15.75" customHeight="1">
      <c r="A717" s="102"/>
      <c r="B717" s="102"/>
      <c r="C717" s="102"/>
      <c r="D717" s="102"/>
      <c r="E717" s="102"/>
      <c r="F717" s="102"/>
      <c r="G717" s="102"/>
      <c r="H717" s="102"/>
    </row>
    <row r="718" ht="15.75" customHeight="1">
      <c r="A718" s="102"/>
      <c r="B718" s="102"/>
      <c r="C718" s="102"/>
      <c r="D718" s="102"/>
      <c r="E718" s="102"/>
      <c r="F718" s="102"/>
      <c r="G718" s="102"/>
      <c r="H718" s="102"/>
    </row>
    <row r="719" ht="15.75" customHeight="1">
      <c r="A719" s="102"/>
      <c r="B719" s="102"/>
      <c r="C719" s="102"/>
      <c r="D719" s="102"/>
      <c r="E719" s="102"/>
      <c r="F719" s="102"/>
      <c r="G719" s="102"/>
      <c r="H719" s="102"/>
    </row>
    <row r="720" ht="15.75" customHeight="1">
      <c r="A720" s="102"/>
      <c r="B720" s="102"/>
      <c r="C720" s="102"/>
      <c r="D720" s="102"/>
      <c r="E720" s="102"/>
      <c r="F720" s="102"/>
      <c r="G720" s="102"/>
      <c r="H720" s="102"/>
    </row>
    <row r="721" ht="15.75" customHeight="1">
      <c r="A721" s="102"/>
      <c r="B721" s="102"/>
      <c r="C721" s="102"/>
      <c r="D721" s="102"/>
      <c r="E721" s="102"/>
      <c r="F721" s="102"/>
      <c r="G721" s="102"/>
      <c r="H721" s="102"/>
    </row>
    <row r="722" ht="15.75" customHeight="1">
      <c r="A722" s="102"/>
      <c r="B722" s="102"/>
      <c r="C722" s="102"/>
      <c r="D722" s="102"/>
      <c r="E722" s="102"/>
      <c r="F722" s="102"/>
      <c r="G722" s="102"/>
      <c r="H722" s="102"/>
    </row>
    <row r="723" ht="15.75" customHeight="1">
      <c r="A723" s="102"/>
      <c r="B723" s="102"/>
      <c r="C723" s="102"/>
      <c r="D723" s="102"/>
      <c r="E723" s="102"/>
      <c r="F723" s="102"/>
      <c r="G723" s="102"/>
      <c r="H723" s="102"/>
    </row>
    <row r="724" ht="15.75" customHeight="1">
      <c r="A724" s="102"/>
      <c r="B724" s="102"/>
      <c r="C724" s="102"/>
      <c r="D724" s="102"/>
      <c r="E724" s="102"/>
      <c r="F724" s="102"/>
      <c r="G724" s="102"/>
      <c r="H724" s="102"/>
    </row>
    <row r="725" ht="15.75" customHeight="1">
      <c r="A725" s="102"/>
      <c r="B725" s="102"/>
      <c r="C725" s="102"/>
      <c r="D725" s="102"/>
      <c r="E725" s="102"/>
      <c r="F725" s="102"/>
      <c r="G725" s="102"/>
      <c r="H725" s="102"/>
    </row>
    <row r="726" ht="15.75" customHeight="1">
      <c r="A726" s="102"/>
      <c r="B726" s="102"/>
      <c r="C726" s="102"/>
      <c r="D726" s="102"/>
      <c r="E726" s="102"/>
      <c r="F726" s="102"/>
      <c r="G726" s="102"/>
      <c r="H726" s="102"/>
    </row>
    <row r="727" ht="15.75" customHeight="1">
      <c r="A727" s="102"/>
      <c r="B727" s="102"/>
      <c r="C727" s="102"/>
      <c r="D727" s="102"/>
      <c r="E727" s="102"/>
      <c r="F727" s="102"/>
      <c r="G727" s="102"/>
      <c r="H727" s="102"/>
    </row>
    <row r="728" ht="15.75" customHeight="1">
      <c r="A728" s="102"/>
      <c r="B728" s="102"/>
      <c r="C728" s="102"/>
      <c r="D728" s="102"/>
      <c r="E728" s="102"/>
      <c r="F728" s="102"/>
      <c r="G728" s="102"/>
      <c r="H728" s="102"/>
    </row>
    <row r="729" ht="15.75" customHeight="1">
      <c r="A729" s="102"/>
      <c r="B729" s="102"/>
      <c r="C729" s="102"/>
      <c r="D729" s="102"/>
      <c r="E729" s="102"/>
      <c r="F729" s="102"/>
      <c r="G729" s="102"/>
      <c r="H729" s="102"/>
    </row>
    <row r="730" ht="15.75" customHeight="1">
      <c r="A730" s="102"/>
      <c r="B730" s="102"/>
      <c r="C730" s="102"/>
      <c r="D730" s="102"/>
      <c r="E730" s="102"/>
      <c r="F730" s="102"/>
      <c r="G730" s="102"/>
      <c r="H730" s="102"/>
    </row>
    <row r="731" ht="15.75" customHeight="1">
      <c r="A731" s="102"/>
      <c r="B731" s="102"/>
      <c r="C731" s="102"/>
      <c r="D731" s="102"/>
      <c r="E731" s="102"/>
      <c r="F731" s="102"/>
      <c r="G731" s="102"/>
      <c r="H731" s="102"/>
    </row>
    <row r="732" ht="15.75" customHeight="1">
      <c r="A732" s="102"/>
      <c r="B732" s="102"/>
      <c r="C732" s="102"/>
      <c r="D732" s="102"/>
      <c r="E732" s="102"/>
      <c r="F732" s="102"/>
      <c r="G732" s="102"/>
      <c r="H732" s="102"/>
    </row>
    <row r="733" ht="15.75" customHeight="1">
      <c r="A733" s="102"/>
      <c r="B733" s="102"/>
      <c r="C733" s="102"/>
      <c r="D733" s="102"/>
      <c r="E733" s="102"/>
      <c r="F733" s="102"/>
      <c r="G733" s="102"/>
      <c r="H733" s="102"/>
    </row>
    <row r="734" ht="15.75" customHeight="1">
      <c r="A734" s="102"/>
      <c r="B734" s="102"/>
      <c r="C734" s="102"/>
      <c r="D734" s="102"/>
      <c r="E734" s="102"/>
      <c r="F734" s="102"/>
      <c r="G734" s="102"/>
      <c r="H734" s="102"/>
    </row>
    <row r="735" ht="15.75" customHeight="1">
      <c r="A735" s="102"/>
      <c r="B735" s="102"/>
      <c r="C735" s="102"/>
      <c r="D735" s="102"/>
      <c r="E735" s="102"/>
      <c r="F735" s="102"/>
      <c r="G735" s="102"/>
      <c r="H735" s="102"/>
    </row>
    <row r="736" ht="15.75" customHeight="1">
      <c r="A736" s="102"/>
      <c r="B736" s="102"/>
      <c r="C736" s="102"/>
      <c r="D736" s="102"/>
      <c r="E736" s="102"/>
      <c r="F736" s="102"/>
      <c r="G736" s="102"/>
      <c r="H736" s="102"/>
    </row>
    <row r="737" ht="15.75" customHeight="1">
      <c r="A737" s="102"/>
      <c r="B737" s="102"/>
      <c r="C737" s="102"/>
      <c r="D737" s="102"/>
      <c r="E737" s="102"/>
      <c r="F737" s="102"/>
      <c r="G737" s="102"/>
      <c r="H737" s="102"/>
    </row>
    <row r="738" ht="15.75" customHeight="1">
      <c r="A738" s="102"/>
      <c r="B738" s="102"/>
      <c r="C738" s="102"/>
      <c r="D738" s="102"/>
      <c r="E738" s="102"/>
      <c r="F738" s="102"/>
      <c r="G738" s="102"/>
      <c r="H738" s="102"/>
    </row>
    <row r="739" ht="15.75" customHeight="1">
      <c r="A739" s="102"/>
      <c r="B739" s="102"/>
      <c r="C739" s="102"/>
      <c r="D739" s="102"/>
      <c r="E739" s="102"/>
      <c r="F739" s="102"/>
      <c r="G739" s="102"/>
      <c r="H739" s="102"/>
    </row>
    <row r="740" ht="15.75" customHeight="1">
      <c r="A740" s="102"/>
      <c r="B740" s="102"/>
      <c r="C740" s="102"/>
      <c r="D740" s="102"/>
      <c r="E740" s="102"/>
      <c r="F740" s="102"/>
      <c r="G740" s="102"/>
      <c r="H740" s="102"/>
    </row>
    <row r="741" ht="15.75" customHeight="1">
      <c r="A741" s="102"/>
      <c r="B741" s="102"/>
      <c r="C741" s="102"/>
      <c r="D741" s="102"/>
      <c r="E741" s="102"/>
      <c r="F741" s="102"/>
      <c r="G741" s="102"/>
      <c r="H741" s="102"/>
    </row>
    <row r="742" ht="15.75" customHeight="1">
      <c r="A742" s="102"/>
      <c r="B742" s="102"/>
      <c r="C742" s="102"/>
      <c r="D742" s="102"/>
      <c r="E742" s="102"/>
      <c r="F742" s="102"/>
      <c r="G742" s="102"/>
      <c r="H742" s="102"/>
    </row>
    <row r="743" ht="15.75" customHeight="1">
      <c r="A743" s="102"/>
      <c r="B743" s="102"/>
      <c r="C743" s="102"/>
      <c r="D743" s="102"/>
      <c r="E743" s="102"/>
      <c r="F743" s="102"/>
      <c r="G743" s="102"/>
      <c r="H743" s="102"/>
    </row>
    <row r="744" ht="15.75" customHeight="1">
      <c r="A744" s="102"/>
      <c r="B744" s="102"/>
      <c r="C744" s="102"/>
      <c r="D744" s="102"/>
      <c r="E744" s="102"/>
      <c r="F744" s="102"/>
      <c r="G744" s="102"/>
      <c r="H744" s="102"/>
    </row>
    <row r="745" ht="15.75" customHeight="1">
      <c r="A745" s="102"/>
      <c r="B745" s="102"/>
      <c r="C745" s="102"/>
      <c r="D745" s="102"/>
      <c r="E745" s="102"/>
      <c r="F745" s="102"/>
      <c r="G745" s="102"/>
      <c r="H745" s="102"/>
    </row>
    <row r="746" ht="15.75" customHeight="1">
      <c r="A746" s="102"/>
      <c r="B746" s="102"/>
      <c r="C746" s="102"/>
      <c r="D746" s="102"/>
      <c r="E746" s="102"/>
      <c r="F746" s="102"/>
      <c r="G746" s="102"/>
      <c r="H746" s="102"/>
    </row>
    <row r="747" ht="15.75" customHeight="1">
      <c r="A747" s="102"/>
      <c r="B747" s="102"/>
      <c r="C747" s="102"/>
      <c r="D747" s="102"/>
      <c r="E747" s="102"/>
      <c r="F747" s="102"/>
      <c r="G747" s="102"/>
      <c r="H747" s="102"/>
    </row>
    <row r="748" ht="15.75" customHeight="1">
      <c r="A748" s="102"/>
      <c r="B748" s="102"/>
      <c r="C748" s="102"/>
      <c r="D748" s="102"/>
      <c r="E748" s="102"/>
      <c r="F748" s="102"/>
      <c r="G748" s="102"/>
      <c r="H748" s="102"/>
    </row>
    <row r="749" ht="15.75" customHeight="1">
      <c r="A749" s="102"/>
      <c r="B749" s="102"/>
      <c r="C749" s="102"/>
      <c r="D749" s="102"/>
      <c r="E749" s="102"/>
      <c r="F749" s="102"/>
      <c r="G749" s="102"/>
      <c r="H749" s="102"/>
    </row>
    <row r="750" ht="15.75" customHeight="1">
      <c r="A750" s="102"/>
      <c r="B750" s="102"/>
      <c r="C750" s="102"/>
      <c r="D750" s="102"/>
      <c r="E750" s="102"/>
      <c r="F750" s="102"/>
      <c r="G750" s="102"/>
      <c r="H750" s="102"/>
    </row>
    <row r="751" ht="15.75" customHeight="1">
      <c r="A751" s="102"/>
      <c r="B751" s="102"/>
      <c r="C751" s="102"/>
      <c r="D751" s="102"/>
      <c r="E751" s="102"/>
      <c r="F751" s="102"/>
      <c r="G751" s="102"/>
      <c r="H751" s="102"/>
    </row>
    <row r="752" ht="15.75" customHeight="1">
      <c r="A752" s="102"/>
      <c r="B752" s="102"/>
      <c r="C752" s="102"/>
      <c r="D752" s="102"/>
      <c r="E752" s="102"/>
      <c r="F752" s="102"/>
      <c r="G752" s="102"/>
      <c r="H752" s="102"/>
    </row>
    <row r="753" ht="15.75" customHeight="1">
      <c r="A753" s="102"/>
      <c r="B753" s="102"/>
      <c r="C753" s="102"/>
      <c r="D753" s="102"/>
      <c r="E753" s="102"/>
      <c r="F753" s="102"/>
      <c r="G753" s="102"/>
      <c r="H753" s="102"/>
    </row>
    <row r="754" ht="15.75" customHeight="1">
      <c r="A754" s="102"/>
      <c r="B754" s="102"/>
      <c r="C754" s="102"/>
      <c r="D754" s="102"/>
      <c r="E754" s="102"/>
      <c r="F754" s="102"/>
      <c r="G754" s="102"/>
      <c r="H754" s="102"/>
    </row>
    <row r="755" ht="15.75" customHeight="1">
      <c r="A755" s="102"/>
      <c r="B755" s="102"/>
      <c r="C755" s="102"/>
      <c r="D755" s="102"/>
      <c r="E755" s="102"/>
      <c r="F755" s="102"/>
      <c r="G755" s="102"/>
      <c r="H755" s="102"/>
    </row>
    <row r="756" ht="15.75" customHeight="1">
      <c r="A756" s="102"/>
      <c r="B756" s="102"/>
      <c r="C756" s="102"/>
      <c r="D756" s="102"/>
      <c r="E756" s="102"/>
      <c r="F756" s="102"/>
      <c r="G756" s="102"/>
      <c r="H756" s="102"/>
    </row>
    <row r="757" ht="15.75" customHeight="1">
      <c r="A757" s="102"/>
      <c r="B757" s="102"/>
      <c r="C757" s="102"/>
      <c r="D757" s="102"/>
      <c r="E757" s="102"/>
      <c r="F757" s="102"/>
      <c r="G757" s="102"/>
      <c r="H757" s="102"/>
    </row>
    <row r="758" ht="15.75" customHeight="1">
      <c r="A758" s="102"/>
      <c r="B758" s="102"/>
      <c r="C758" s="102"/>
      <c r="D758" s="102"/>
      <c r="E758" s="102"/>
      <c r="F758" s="102"/>
      <c r="G758" s="102"/>
      <c r="H758" s="102"/>
    </row>
    <row r="759" ht="15.75" customHeight="1">
      <c r="A759" s="102"/>
      <c r="B759" s="102"/>
      <c r="C759" s="102"/>
      <c r="D759" s="102"/>
      <c r="E759" s="102"/>
      <c r="F759" s="102"/>
      <c r="G759" s="102"/>
      <c r="H759" s="102"/>
    </row>
    <row r="760" ht="15.75" customHeight="1">
      <c r="A760" s="102"/>
      <c r="B760" s="102"/>
      <c r="C760" s="102"/>
      <c r="D760" s="102"/>
      <c r="E760" s="102"/>
      <c r="F760" s="102"/>
      <c r="G760" s="102"/>
      <c r="H760" s="102"/>
    </row>
    <row r="761" ht="15.75" customHeight="1">
      <c r="A761" s="102"/>
      <c r="B761" s="102"/>
      <c r="C761" s="102"/>
      <c r="D761" s="102"/>
      <c r="E761" s="102"/>
      <c r="F761" s="102"/>
      <c r="G761" s="102"/>
      <c r="H761" s="102"/>
    </row>
    <row r="762" ht="15.75" customHeight="1">
      <c r="A762" s="102"/>
      <c r="B762" s="102"/>
      <c r="C762" s="102"/>
      <c r="D762" s="102"/>
      <c r="E762" s="102"/>
      <c r="F762" s="102"/>
      <c r="G762" s="102"/>
      <c r="H762" s="102"/>
    </row>
    <row r="763" ht="15.75" customHeight="1">
      <c r="A763" s="102"/>
      <c r="B763" s="102"/>
      <c r="C763" s="102"/>
      <c r="D763" s="102"/>
      <c r="E763" s="102"/>
      <c r="F763" s="102"/>
      <c r="G763" s="102"/>
      <c r="H763" s="102"/>
    </row>
    <row r="764" ht="15.75" customHeight="1">
      <c r="A764" s="102"/>
      <c r="B764" s="102"/>
      <c r="C764" s="102"/>
      <c r="D764" s="102"/>
      <c r="E764" s="102"/>
      <c r="F764" s="102"/>
      <c r="G764" s="102"/>
      <c r="H764" s="102"/>
    </row>
    <row r="765" ht="15.75" customHeight="1">
      <c r="A765" s="102"/>
      <c r="B765" s="102"/>
      <c r="C765" s="102"/>
      <c r="D765" s="102"/>
      <c r="E765" s="102"/>
      <c r="F765" s="102"/>
      <c r="G765" s="102"/>
      <c r="H765" s="102"/>
    </row>
    <row r="766" ht="15.75" customHeight="1">
      <c r="A766" s="102"/>
      <c r="B766" s="102"/>
      <c r="C766" s="102"/>
      <c r="D766" s="102"/>
      <c r="E766" s="102"/>
      <c r="F766" s="102"/>
      <c r="G766" s="102"/>
      <c r="H766" s="102"/>
    </row>
    <row r="767" ht="15.75" customHeight="1">
      <c r="A767" s="102"/>
      <c r="B767" s="102"/>
      <c r="C767" s="102"/>
      <c r="D767" s="102"/>
      <c r="E767" s="102"/>
      <c r="F767" s="102"/>
      <c r="G767" s="102"/>
      <c r="H767" s="102"/>
    </row>
    <row r="768" ht="15.75" customHeight="1">
      <c r="A768" s="102"/>
      <c r="B768" s="102"/>
      <c r="C768" s="102"/>
      <c r="D768" s="102"/>
      <c r="E768" s="102"/>
      <c r="F768" s="102"/>
      <c r="G768" s="102"/>
      <c r="H768" s="102"/>
    </row>
    <row r="769" ht="15.75" customHeight="1">
      <c r="A769" s="102"/>
      <c r="B769" s="102"/>
      <c r="C769" s="102"/>
      <c r="D769" s="102"/>
      <c r="E769" s="102"/>
      <c r="F769" s="102"/>
      <c r="G769" s="102"/>
      <c r="H769" s="102"/>
    </row>
    <row r="770" ht="15.75" customHeight="1">
      <c r="A770" s="102"/>
      <c r="B770" s="102"/>
      <c r="C770" s="102"/>
      <c r="D770" s="102"/>
      <c r="E770" s="102"/>
      <c r="F770" s="102"/>
      <c r="G770" s="102"/>
      <c r="H770" s="102"/>
    </row>
    <row r="771" ht="15.75" customHeight="1">
      <c r="A771" s="102"/>
      <c r="B771" s="102"/>
      <c r="C771" s="102"/>
      <c r="D771" s="102"/>
      <c r="E771" s="102"/>
      <c r="F771" s="102"/>
      <c r="G771" s="102"/>
      <c r="H771" s="102"/>
    </row>
    <row r="772" ht="15.75" customHeight="1">
      <c r="A772" s="102"/>
      <c r="B772" s="102"/>
      <c r="C772" s="102"/>
      <c r="D772" s="102"/>
      <c r="E772" s="102"/>
      <c r="F772" s="102"/>
      <c r="G772" s="102"/>
      <c r="H772" s="102"/>
    </row>
    <row r="773" ht="15.75" customHeight="1">
      <c r="A773" s="102"/>
      <c r="B773" s="102"/>
      <c r="C773" s="102"/>
      <c r="D773" s="102"/>
      <c r="E773" s="102"/>
      <c r="F773" s="102"/>
      <c r="G773" s="102"/>
      <c r="H773" s="102"/>
    </row>
    <row r="774" ht="15.75" customHeight="1">
      <c r="A774" s="102"/>
      <c r="B774" s="102"/>
      <c r="C774" s="102"/>
      <c r="D774" s="102"/>
      <c r="E774" s="102"/>
      <c r="F774" s="102"/>
      <c r="G774" s="102"/>
      <c r="H774" s="102"/>
    </row>
    <row r="775" ht="15.75" customHeight="1">
      <c r="A775" s="102"/>
      <c r="B775" s="102"/>
      <c r="C775" s="102"/>
      <c r="D775" s="102"/>
      <c r="E775" s="102"/>
      <c r="F775" s="102"/>
      <c r="G775" s="102"/>
      <c r="H775" s="102"/>
    </row>
    <row r="776" ht="15.75" customHeight="1">
      <c r="A776" s="102"/>
      <c r="B776" s="102"/>
      <c r="C776" s="102"/>
      <c r="D776" s="102"/>
      <c r="E776" s="102"/>
      <c r="F776" s="102"/>
      <c r="G776" s="102"/>
      <c r="H776" s="102"/>
    </row>
    <row r="777" ht="15.75" customHeight="1">
      <c r="A777" s="102"/>
      <c r="B777" s="102"/>
      <c r="C777" s="102"/>
      <c r="D777" s="102"/>
      <c r="E777" s="102"/>
      <c r="F777" s="102"/>
      <c r="G777" s="102"/>
      <c r="H777" s="102"/>
    </row>
    <row r="778" ht="15.75" customHeight="1">
      <c r="A778" s="102"/>
      <c r="B778" s="102"/>
      <c r="C778" s="102"/>
      <c r="D778" s="102"/>
      <c r="E778" s="102"/>
      <c r="F778" s="102"/>
      <c r="G778" s="102"/>
      <c r="H778" s="102"/>
    </row>
    <row r="779" ht="15.75" customHeight="1">
      <c r="A779" s="102"/>
      <c r="B779" s="102"/>
      <c r="C779" s="102"/>
      <c r="D779" s="102"/>
      <c r="E779" s="102"/>
      <c r="F779" s="102"/>
      <c r="G779" s="102"/>
      <c r="H779" s="102"/>
    </row>
    <row r="780" ht="15.75" customHeight="1">
      <c r="A780" s="102"/>
      <c r="B780" s="102"/>
      <c r="C780" s="102"/>
      <c r="D780" s="102"/>
      <c r="E780" s="102"/>
      <c r="F780" s="102"/>
      <c r="G780" s="102"/>
      <c r="H780" s="102"/>
    </row>
    <row r="781" ht="15.75" customHeight="1">
      <c r="A781" s="102"/>
      <c r="B781" s="102"/>
      <c r="C781" s="102"/>
      <c r="D781" s="102"/>
      <c r="E781" s="102"/>
      <c r="F781" s="102"/>
      <c r="G781" s="102"/>
      <c r="H781" s="102"/>
    </row>
    <row r="782" ht="15.75" customHeight="1">
      <c r="A782" s="102"/>
      <c r="B782" s="102"/>
      <c r="C782" s="102"/>
      <c r="D782" s="102"/>
      <c r="E782" s="102"/>
      <c r="F782" s="102"/>
      <c r="G782" s="102"/>
      <c r="H782" s="102"/>
    </row>
    <row r="783" ht="15.75" customHeight="1">
      <c r="A783" s="102"/>
      <c r="B783" s="102"/>
      <c r="C783" s="102"/>
      <c r="D783" s="102"/>
      <c r="E783" s="102"/>
      <c r="F783" s="102"/>
      <c r="G783" s="102"/>
      <c r="H783" s="102"/>
    </row>
    <row r="784" ht="15.75" customHeight="1">
      <c r="A784" s="102"/>
      <c r="B784" s="102"/>
      <c r="C784" s="102"/>
      <c r="D784" s="102"/>
      <c r="E784" s="102"/>
      <c r="F784" s="102"/>
      <c r="G784" s="102"/>
      <c r="H784" s="102"/>
    </row>
    <row r="785" ht="15.75" customHeight="1">
      <c r="A785" s="102"/>
      <c r="B785" s="102"/>
      <c r="C785" s="102"/>
      <c r="D785" s="102"/>
      <c r="E785" s="102"/>
      <c r="F785" s="102"/>
      <c r="G785" s="102"/>
      <c r="H785" s="102"/>
    </row>
    <row r="786" ht="15.75" customHeight="1">
      <c r="A786" s="102"/>
      <c r="B786" s="102"/>
      <c r="C786" s="102"/>
      <c r="D786" s="102"/>
      <c r="E786" s="102"/>
      <c r="F786" s="102"/>
      <c r="G786" s="102"/>
      <c r="H786" s="102"/>
    </row>
    <row r="787" ht="15.75" customHeight="1">
      <c r="A787" s="102"/>
      <c r="B787" s="102"/>
      <c r="C787" s="102"/>
      <c r="D787" s="102"/>
      <c r="E787" s="102"/>
      <c r="F787" s="102"/>
      <c r="G787" s="102"/>
      <c r="H787" s="102"/>
    </row>
    <row r="788" ht="15.75" customHeight="1">
      <c r="A788" s="102"/>
      <c r="B788" s="102"/>
      <c r="C788" s="102"/>
      <c r="D788" s="102"/>
      <c r="E788" s="102"/>
      <c r="F788" s="102"/>
      <c r="G788" s="102"/>
      <c r="H788" s="102"/>
    </row>
    <row r="789" ht="15.75" customHeight="1">
      <c r="A789" s="102"/>
      <c r="B789" s="102"/>
      <c r="C789" s="102"/>
      <c r="D789" s="102"/>
      <c r="E789" s="102"/>
      <c r="F789" s="102"/>
      <c r="G789" s="102"/>
      <c r="H789" s="102"/>
    </row>
    <row r="790" ht="15.75" customHeight="1">
      <c r="A790" s="102"/>
      <c r="B790" s="102"/>
      <c r="C790" s="102"/>
      <c r="D790" s="102"/>
      <c r="E790" s="102"/>
      <c r="F790" s="102"/>
      <c r="G790" s="102"/>
      <c r="H790" s="102"/>
    </row>
    <row r="791" ht="15.75" customHeight="1">
      <c r="A791" s="102"/>
      <c r="B791" s="102"/>
      <c r="C791" s="102"/>
      <c r="D791" s="102"/>
      <c r="E791" s="102"/>
      <c r="F791" s="102"/>
      <c r="G791" s="102"/>
      <c r="H791" s="102"/>
    </row>
    <row r="792" ht="15.75" customHeight="1">
      <c r="A792" s="102"/>
      <c r="B792" s="102"/>
      <c r="C792" s="102"/>
      <c r="D792" s="102"/>
      <c r="E792" s="102"/>
      <c r="F792" s="102"/>
      <c r="G792" s="102"/>
      <c r="H792" s="102"/>
    </row>
    <row r="793" ht="15.75" customHeight="1">
      <c r="A793" s="102"/>
      <c r="B793" s="102"/>
      <c r="C793" s="102"/>
      <c r="D793" s="102"/>
      <c r="E793" s="102"/>
      <c r="F793" s="102"/>
      <c r="G793" s="102"/>
      <c r="H793" s="102"/>
    </row>
    <row r="794" ht="15.75" customHeight="1">
      <c r="A794" s="102"/>
      <c r="B794" s="102"/>
      <c r="C794" s="102"/>
      <c r="D794" s="102"/>
      <c r="E794" s="102"/>
      <c r="F794" s="102"/>
      <c r="G794" s="102"/>
      <c r="H794" s="102"/>
    </row>
    <row r="795" ht="15.75" customHeight="1">
      <c r="A795" s="102"/>
      <c r="B795" s="102"/>
      <c r="C795" s="102"/>
      <c r="D795" s="102"/>
      <c r="E795" s="102"/>
      <c r="F795" s="102"/>
      <c r="G795" s="102"/>
      <c r="H795" s="102"/>
    </row>
    <row r="796" ht="15.75" customHeight="1">
      <c r="A796" s="102"/>
      <c r="B796" s="102"/>
      <c r="C796" s="102"/>
      <c r="D796" s="102"/>
      <c r="E796" s="102"/>
      <c r="F796" s="102"/>
      <c r="G796" s="102"/>
      <c r="H796" s="102"/>
    </row>
    <row r="797" ht="15.75" customHeight="1">
      <c r="A797" s="102"/>
      <c r="B797" s="102"/>
      <c r="C797" s="102"/>
      <c r="D797" s="102"/>
      <c r="E797" s="102"/>
      <c r="F797" s="102"/>
      <c r="G797" s="102"/>
      <c r="H797" s="102"/>
    </row>
    <row r="798" ht="15.75" customHeight="1">
      <c r="A798" s="102"/>
      <c r="B798" s="102"/>
      <c r="C798" s="102"/>
      <c r="D798" s="102"/>
      <c r="E798" s="102"/>
      <c r="F798" s="102"/>
      <c r="G798" s="102"/>
      <c r="H798" s="102"/>
    </row>
    <row r="799" ht="15.75" customHeight="1">
      <c r="A799" s="102"/>
      <c r="B799" s="102"/>
      <c r="C799" s="102"/>
      <c r="D799" s="102"/>
      <c r="E799" s="102"/>
      <c r="F799" s="102"/>
      <c r="G799" s="102"/>
      <c r="H799" s="102"/>
    </row>
    <row r="800" ht="15.75" customHeight="1">
      <c r="A800" s="102"/>
      <c r="B800" s="102"/>
      <c r="C800" s="102"/>
      <c r="D800" s="102"/>
      <c r="E800" s="102"/>
      <c r="F800" s="102"/>
      <c r="G800" s="102"/>
      <c r="H800" s="102"/>
    </row>
    <row r="801" ht="15.75" customHeight="1">
      <c r="A801" s="102"/>
      <c r="B801" s="102"/>
      <c r="C801" s="102"/>
      <c r="D801" s="102"/>
      <c r="E801" s="102"/>
      <c r="F801" s="102"/>
      <c r="G801" s="102"/>
      <c r="H801" s="102"/>
    </row>
    <row r="802" ht="15.75" customHeight="1">
      <c r="A802" s="102"/>
      <c r="B802" s="102"/>
      <c r="C802" s="102"/>
      <c r="D802" s="102"/>
      <c r="E802" s="102"/>
      <c r="F802" s="102"/>
      <c r="G802" s="102"/>
      <c r="H802" s="102"/>
    </row>
    <row r="803" ht="15.75" customHeight="1">
      <c r="A803" s="102"/>
      <c r="B803" s="102"/>
      <c r="C803" s="102"/>
      <c r="D803" s="102"/>
      <c r="E803" s="102"/>
      <c r="F803" s="102"/>
      <c r="G803" s="102"/>
      <c r="H803" s="102"/>
    </row>
    <row r="804" ht="15.75" customHeight="1">
      <c r="A804" s="102"/>
      <c r="B804" s="102"/>
      <c r="C804" s="102"/>
      <c r="D804" s="102"/>
      <c r="E804" s="102"/>
      <c r="F804" s="102"/>
      <c r="G804" s="102"/>
      <c r="H804" s="102"/>
    </row>
    <row r="805" ht="15.75" customHeight="1">
      <c r="A805" s="102"/>
      <c r="B805" s="102"/>
      <c r="C805" s="102"/>
      <c r="D805" s="102"/>
      <c r="E805" s="102"/>
      <c r="F805" s="102"/>
      <c r="G805" s="102"/>
      <c r="H805" s="102"/>
    </row>
    <row r="806" ht="15.75" customHeight="1">
      <c r="A806" s="102"/>
      <c r="B806" s="102"/>
      <c r="C806" s="102"/>
      <c r="D806" s="102"/>
      <c r="E806" s="102"/>
      <c r="F806" s="102"/>
      <c r="G806" s="102"/>
      <c r="H806" s="102"/>
    </row>
    <row r="807" ht="15.75" customHeight="1">
      <c r="A807" s="102"/>
      <c r="B807" s="102"/>
      <c r="C807" s="102"/>
      <c r="D807" s="102"/>
      <c r="E807" s="102"/>
      <c r="F807" s="102"/>
      <c r="G807" s="102"/>
      <c r="H807" s="102"/>
    </row>
    <row r="808" ht="15.75" customHeight="1">
      <c r="A808" s="102"/>
      <c r="B808" s="102"/>
      <c r="C808" s="102"/>
      <c r="D808" s="102"/>
      <c r="E808" s="102"/>
      <c r="F808" s="102"/>
      <c r="G808" s="102"/>
      <c r="H808" s="102"/>
    </row>
    <row r="809" ht="15.75" customHeight="1">
      <c r="A809" s="102"/>
      <c r="B809" s="102"/>
      <c r="C809" s="102"/>
      <c r="D809" s="102"/>
      <c r="E809" s="102"/>
      <c r="F809" s="102"/>
      <c r="G809" s="102"/>
      <c r="H809" s="102"/>
    </row>
    <row r="810" ht="15.75" customHeight="1">
      <c r="A810" s="102"/>
      <c r="B810" s="102"/>
      <c r="C810" s="102"/>
      <c r="D810" s="102"/>
      <c r="E810" s="102"/>
      <c r="F810" s="102"/>
      <c r="G810" s="102"/>
      <c r="H810" s="102"/>
    </row>
    <row r="811" ht="15.75" customHeight="1">
      <c r="A811" s="102"/>
      <c r="B811" s="102"/>
      <c r="C811" s="102"/>
      <c r="D811" s="102"/>
      <c r="E811" s="102"/>
      <c r="F811" s="102"/>
      <c r="G811" s="102"/>
      <c r="H811" s="102"/>
    </row>
    <row r="812" ht="15.75" customHeight="1">
      <c r="A812" s="102"/>
      <c r="B812" s="102"/>
      <c r="C812" s="102"/>
      <c r="D812" s="102"/>
      <c r="E812" s="102"/>
      <c r="F812" s="102"/>
      <c r="G812" s="102"/>
      <c r="H812" s="102"/>
    </row>
    <row r="813" ht="15.75" customHeight="1">
      <c r="A813" s="102"/>
      <c r="B813" s="102"/>
      <c r="C813" s="102"/>
      <c r="D813" s="102"/>
      <c r="E813" s="102"/>
      <c r="F813" s="102"/>
      <c r="G813" s="102"/>
      <c r="H813" s="102"/>
    </row>
    <row r="814" ht="15.75" customHeight="1">
      <c r="A814" s="102"/>
      <c r="B814" s="102"/>
      <c r="C814" s="102"/>
      <c r="D814" s="102"/>
      <c r="E814" s="102"/>
      <c r="F814" s="102"/>
      <c r="G814" s="102"/>
      <c r="H814" s="102"/>
    </row>
    <row r="815" ht="15.75" customHeight="1">
      <c r="A815" s="102"/>
      <c r="B815" s="102"/>
      <c r="C815" s="102"/>
      <c r="D815" s="102"/>
      <c r="E815" s="102"/>
      <c r="F815" s="102"/>
      <c r="G815" s="102"/>
      <c r="H815" s="102"/>
    </row>
    <row r="816" ht="15.75" customHeight="1">
      <c r="A816" s="102"/>
      <c r="B816" s="102"/>
      <c r="C816" s="102"/>
      <c r="D816" s="102"/>
      <c r="E816" s="102"/>
      <c r="F816" s="102"/>
      <c r="G816" s="102"/>
      <c r="H816" s="102"/>
    </row>
    <row r="817" ht="15.75" customHeight="1">
      <c r="A817" s="102"/>
      <c r="B817" s="102"/>
      <c r="C817" s="102"/>
      <c r="D817" s="102"/>
      <c r="E817" s="102"/>
      <c r="F817" s="102"/>
      <c r="G817" s="102"/>
      <c r="H817" s="102"/>
    </row>
    <row r="818" ht="15.75" customHeight="1">
      <c r="A818" s="102"/>
      <c r="B818" s="102"/>
      <c r="C818" s="102"/>
      <c r="D818" s="102"/>
      <c r="E818" s="102"/>
      <c r="F818" s="102"/>
      <c r="G818" s="102"/>
      <c r="H818" s="102"/>
    </row>
    <row r="819" ht="15.75" customHeight="1">
      <c r="A819" s="102"/>
      <c r="B819" s="102"/>
      <c r="C819" s="102"/>
      <c r="D819" s="102"/>
      <c r="E819" s="102"/>
      <c r="F819" s="102"/>
      <c r="G819" s="102"/>
      <c r="H819" s="102"/>
    </row>
    <row r="820" ht="15.75" customHeight="1">
      <c r="A820" s="102"/>
      <c r="B820" s="102"/>
      <c r="C820" s="102"/>
      <c r="D820" s="102"/>
      <c r="E820" s="102"/>
      <c r="F820" s="102"/>
      <c r="G820" s="102"/>
      <c r="H820" s="102"/>
    </row>
    <row r="821" ht="15.75" customHeight="1">
      <c r="A821" s="102"/>
      <c r="B821" s="102"/>
      <c r="C821" s="102"/>
      <c r="D821" s="102"/>
      <c r="E821" s="102"/>
      <c r="F821" s="102"/>
      <c r="G821" s="102"/>
      <c r="H821" s="102"/>
    </row>
    <row r="822" ht="15.75" customHeight="1">
      <c r="A822" s="102"/>
      <c r="B822" s="102"/>
      <c r="C822" s="102"/>
      <c r="D822" s="102"/>
      <c r="E822" s="102"/>
      <c r="F822" s="102"/>
      <c r="G822" s="102"/>
      <c r="H822" s="102"/>
    </row>
    <row r="823" ht="15.75" customHeight="1">
      <c r="A823" s="102"/>
      <c r="B823" s="102"/>
      <c r="C823" s="102"/>
      <c r="D823" s="102"/>
      <c r="E823" s="102"/>
      <c r="F823" s="102"/>
      <c r="G823" s="102"/>
      <c r="H823" s="102"/>
    </row>
    <row r="824" ht="15.75" customHeight="1">
      <c r="A824" s="102"/>
      <c r="B824" s="102"/>
      <c r="C824" s="102"/>
      <c r="D824" s="102"/>
      <c r="E824" s="102"/>
      <c r="F824" s="102"/>
      <c r="G824" s="102"/>
      <c r="H824" s="102"/>
    </row>
    <row r="825" ht="15.75" customHeight="1">
      <c r="A825" s="102"/>
      <c r="B825" s="102"/>
      <c r="C825" s="102"/>
      <c r="D825" s="102"/>
      <c r="E825" s="102"/>
      <c r="F825" s="102"/>
      <c r="G825" s="102"/>
      <c r="H825" s="102"/>
    </row>
    <row r="826" ht="15.75" customHeight="1">
      <c r="A826" s="102"/>
      <c r="B826" s="102"/>
      <c r="C826" s="102"/>
      <c r="D826" s="102"/>
      <c r="E826" s="102"/>
      <c r="F826" s="102"/>
      <c r="G826" s="102"/>
      <c r="H826" s="102"/>
    </row>
    <row r="827" ht="15.75" customHeight="1">
      <c r="A827" s="102"/>
      <c r="B827" s="102"/>
      <c r="C827" s="102"/>
      <c r="D827" s="102"/>
      <c r="E827" s="102"/>
      <c r="F827" s="102"/>
      <c r="G827" s="102"/>
      <c r="H827" s="102"/>
    </row>
    <row r="828" ht="15.75" customHeight="1">
      <c r="A828" s="102"/>
      <c r="B828" s="102"/>
      <c r="C828" s="102"/>
      <c r="D828" s="102"/>
      <c r="E828" s="102"/>
      <c r="F828" s="102"/>
      <c r="G828" s="102"/>
      <c r="H828" s="102"/>
    </row>
    <row r="829" ht="15.75" customHeight="1">
      <c r="A829" s="102"/>
      <c r="B829" s="102"/>
      <c r="C829" s="102"/>
      <c r="D829" s="102"/>
      <c r="E829" s="102"/>
      <c r="F829" s="102"/>
      <c r="G829" s="102"/>
      <c r="H829" s="102"/>
    </row>
    <row r="830" ht="15.75" customHeight="1">
      <c r="A830" s="102"/>
      <c r="B830" s="102"/>
      <c r="C830" s="102"/>
      <c r="D830" s="102"/>
      <c r="E830" s="102"/>
      <c r="F830" s="102"/>
      <c r="G830" s="102"/>
      <c r="H830" s="102"/>
    </row>
    <row r="831" ht="15.75" customHeight="1">
      <c r="A831" s="102"/>
      <c r="B831" s="102"/>
      <c r="C831" s="102"/>
      <c r="D831" s="102"/>
      <c r="E831" s="102"/>
      <c r="F831" s="102"/>
      <c r="G831" s="102"/>
      <c r="H831" s="102"/>
    </row>
    <row r="832" ht="15.75" customHeight="1">
      <c r="A832" s="102"/>
      <c r="B832" s="102"/>
      <c r="C832" s="102"/>
      <c r="D832" s="102"/>
      <c r="E832" s="102"/>
      <c r="F832" s="102"/>
      <c r="G832" s="102"/>
      <c r="H832" s="102"/>
    </row>
    <row r="833" ht="15.75" customHeight="1">
      <c r="A833" s="102"/>
      <c r="B833" s="102"/>
      <c r="C833" s="102"/>
      <c r="D833" s="102"/>
      <c r="E833" s="102"/>
      <c r="F833" s="102"/>
      <c r="G833" s="102"/>
      <c r="H833" s="102"/>
    </row>
    <row r="834" ht="15.75" customHeight="1">
      <c r="A834" s="102"/>
      <c r="B834" s="102"/>
      <c r="C834" s="102"/>
      <c r="D834" s="102"/>
      <c r="E834" s="102"/>
      <c r="F834" s="102"/>
      <c r="G834" s="102"/>
      <c r="H834" s="102"/>
    </row>
    <row r="835" ht="15.75" customHeight="1">
      <c r="A835" s="102"/>
      <c r="B835" s="102"/>
      <c r="C835" s="102"/>
      <c r="D835" s="102"/>
      <c r="E835" s="102"/>
      <c r="F835" s="102"/>
      <c r="G835" s="102"/>
      <c r="H835" s="102"/>
    </row>
    <row r="836" ht="15.75" customHeight="1">
      <c r="A836" s="102"/>
      <c r="B836" s="102"/>
      <c r="C836" s="102"/>
      <c r="D836" s="102"/>
      <c r="E836" s="102"/>
      <c r="F836" s="102"/>
      <c r="G836" s="102"/>
      <c r="H836" s="102"/>
    </row>
    <row r="837" ht="15.75" customHeight="1">
      <c r="A837" s="102"/>
      <c r="B837" s="102"/>
      <c r="C837" s="102"/>
      <c r="D837" s="102"/>
      <c r="E837" s="102"/>
      <c r="F837" s="102"/>
      <c r="G837" s="102"/>
      <c r="H837" s="102"/>
    </row>
    <row r="838" ht="15.75" customHeight="1">
      <c r="A838" s="102"/>
      <c r="B838" s="102"/>
      <c r="C838" s="102"/>
      <c r="D838" s="102"/>
      <c r="E838" s="102"/>
      <c r="F838" s="102"/>
      <c r="G838" s="102"/>
      <c r="H838" s="102"/>
    </row>
    <row r="839" ht="15.75" customHeight="1">
      <c r="A839" s="102"/>
      <c r="B839" s="102"/>
      <c r="C839" s="102"/>
      <c r="D839" s="102"/>
      <c r="E839" s="102"/>
      <c r="F839" s="102"/>
      <c r="G839" s="102"/>
      <c r="H839" s="102"/>
    </row>
    <row r="840" ht="15.75" customHeight="1">
      <c r="A840" s="102"/>
      <c r="B840" s="102"/>
      <c r="C840" s="102"/>
      <c r="D840" s="102"/>
      <c r="E840" s="102"/>
      <c r="F840" s="102"/>
      <c r="G840" s="102"/>
      <c r="H840" s="102"/>
    </row>
    <row r="841" ht="15.75" customHeight="1">
      <c r="A841" s="102"/>
      <c r="B841" s="102"/>
      <c r="C841" s="102"/>
      <c r="D841" s="102"/>
      <c r="E841" s="102"/>
      <c r="F841" s="102"/>
      <c r="G841" s="102"/>
      <c r="H841" s="102"/>
    </row>
    <row r="842" ht="15.75" customHeight="1">
      <c r="A842" s="102"/>
      <c r="B842" s="102"/>
      <c r="C842" s="102"/>
      <c r="D842" s="102"/>
      <c r="E842" s="102"/>
      <c r="F842" s="102"/>
      <c r="G842" s="102"/>
      <c r="H842" s="102"/>
    </row>
    <row r="843" ht="15.75" customHeight="1">
      <c r="A843" s="102"/>
      <c r="B843" s="102"/>
      <c r="C843" s="102"/>
      <c r="D843" s="102"/>
      <c r="E843" s="102"/>
      <c r="F843" s="102"/>
      <c r="G843" s="102"/>
      <c r="H843" s="102"/>
    </row>
    <row r="844" ht="15.75" customHeight="1">
      <c r="A844" s="102"/>
      <c r="B844" s="102"/>
      <c r="C844" s="102"/>
      <c r="D844" s="102"/>
      <c r="E844" s="102"/>
      <c r="F844" s="102"/>
      <c r="G844" s="102"/>
      <c r="H844" s="102"/>
    </row>
    <row r="845" ht="15.75" customHeight="1">
      <c r="A845" s="102"/>
      <c r="B845" s="102"/>
      <c r="C845" s="102"/>
      <c r="D845" s="102"/>
      <c r="E845" s="102"/>
      <c r="F845" s="102"/>
      <c r="G845" s="102"/>
      <c r="H845" s="102"/>
    </row>
    <row r="846" ht="15.75" customHeight="1">
      <c r="A846" s="102"/>
      <c r="B846" s="102"/>
      <c r="C846" s="102"/>
      <c r="D846" s="102"/>
      <c r="E846" s="102"/>
      <c r="F846" s="102"/>
      <c r="G846" s="102"/>
      <c r="H846" s="102"/>
    </row>
    <row r="847" ht="15.75" customHeight="1">
      <c r="A847" s="102"/>
      <c r="B847" s="102"/>
      <c r="C847" s="102"/>
      <c r="D847" s="102"/>
      <c r="E847" s="102"/>
      <c r="F847" s="102"/>
      <c r="G847" s="102"/>
      <c r="H847" s="102"/>
    </row>
    <row r="848" ht="15.75" customHeight="1">
      <c r="A848" s="102"/>
      <c r="B848" s="102"/>
      <c r="C848" s="102"/>
      <c r="D848" s="102"/>
      <c r="E848" s="102"/>
      <c r="F848" s="102"/>
      <c r="G848" s="102"/>
      <c r="H848" s="102"/>
    </row>
    <row r="849" ht="15.75" customHeight="1">
      <c r="A849" s="102"/>
      <c r="B849" s="102"/>
      <c r="C849" s="102"/>
      <c r="D849" s="102"/>
      <c r="E849" s="102"/>
      <c r="F849" s="102"/>
      <c r="G849" s="102"/>
      <c r="H849" s="102"/>
    </row>
    <row r="850" ht="15.75" customHeight="1">
      <c r="A850" s="102"/>
      <c r="B850" s="102"/>
      <c r="C850" s="102"/>
      <c r="D850" s="102"/>
      <c r="E850" s="102"/>
      <c r="F850" s="102"/>
      <c r="G850" s="102"/>
      <c r="H850" s="102"/>
    </row>
    <row r="851" ht="15.75" customHeight="1">
      <c r="A851" s="102"/>
      <c r="B851" s="102"/>
      <c r="C851" s="102"/>
      <c r="D851" s="102"/>
      <c r="E851" s="102"/>
      <c r="F851" s="102"/>
      <c r="G851" s="102"/>
      <c r="H851" s="102"/>
    </row>
    <row r="852" ht="15.75" customHeight="1">
      <c r="A852" s="102"/>
      <c r="B852" s="102"/>
      <c r="C852" s="102"/>
      <c r="D852" s="102"/>
      <c r="E852" s="102"/>
      <c r="F852" s="102"/>
      <c r="G852" s="102"/>
      <c r="H852" s="102"/>
    </row>
    <row r="853" ht="15.75" customHeight="1">
      <c r="A853" s="102"/>
      <c r="B853" s="102"/>
      <c r="C853" s="102"/>
      <c r="D853" s="102"/>
      <c r="E853" s="102"/>
      <c r="F853" s="102"/>
      <c r="G853" s="102"/>
      <c r="H853" s="102"/>
    </row>
    <row r="854" ht="15.75" customHeight="1">
      <c r="A854" s="102"/>
      <c r="B854" s="102"/>
      <c r="C854" s="102"/>
      <c r="D854" s="102"/>
      <c r="E854" s="102"/>
      <c r="F854" s="102"/>
      <c r="G854" s="102"/>
      <c r="H854" s="102"/>
    </row>
    <row r="855" ht="15.75" customHeight="1">
      <c r="A855" s="102"/>
      <c r="B855" s="102"/>
      <c r="C855" s="102"/>
      <c r="D855" s="102"/>
      <c r="E855" s="102"/>
      <c r="F855" s="102"/>
      <c r="G855" s="102"/>
      <c r="H855" s="102"/>
    </row>
    <row r="856" ht="15.75" customHeight="1">
      <c r="A856" s="102"/>
      <c r="B856" s="102"/>
      <c r="C856" s="102"/>
      <c r="D856" s="102"/>
      <c r="E856" s="102"/>
      <c r="F856" s="102"/>
      <c r="G856" s="102"/>
      <c r="H856" s="102"/>
    </row>
    <row r="857" ht="15.75" customHeight="1">
      <c r="A857" s="102"/>
      <c r="B857" s="102"/>
      <c r="C857" s="102"/>
      <c r="D857" s="102"/>
      <c r="E857" s="102"/>
      <c r="F857" s="102"/>
      <c r="G857" s="102"/>
      <c r="H857" s="102"/>
    </row>
    <row r="858" ht="15.75" customHeight="1">
      <c r="A858" s="102"/>
      <c r="B858" s="102"/>
      <c r="C858" s="102"/>
      <c r="D858" s="102"/>
      <c r="E858" s="102"/>
      <c r="F858" s="102"/>
      <c r="G858" s="102"/>
      <c r="H858" s="102"/>
    </row>
    <row r="859" ht="15.75" customHeight="1">
      <c r="A859" s="102"/>
      <c r="B859" s="102"/>
      <c r="C859" s="102"/>
      <c r="D859" s="102"/>
      <c r="E859" s="102"/>
      <c r="F859" s="102"/>
      <c r="G859" s="102"/>
      <c r="H859" s="102"/>
    </row>
    <row r="860" ht="15.75" customHeight="1">
      <c r="A860" s="102"/>
      <c r="B860" s="102"/>
      <c r="C860" s="102"/>
      <c r="D860" s="102"/>
      <c r="E860" s="102"/>
      <c r="F860" s="102"/>
      <c r="G860" s="102"/>
      <c r="H860" s="102"/>
    </row>
    <row r="861" ht="15.75" customHeight="1">
      <c r="A861" s="102"/>
      <c r="B861" s="102"/>
      <c r="C861" s="102"/>
      <c r="D861" s="102"/>
      <c r="E861" s="102"/>
      <c r="F861" s="102"/>
      <c r="G861" s="102"/>
      <c r="H861" s="102"/>
    </row>
    <row r="862" ht="15.75" customHeight="1">
      <c r="A862" s="102"/>
      <c r="B862" s="102"/>
      <c r="C862" s="102"/>
      <c r="D862" s="102"/>
      <c r="E862" s="102"/>
      <c r="F862" s="102"/>
      <c r="G862" s="102"/>
      <c r="H862" s="102"/>
    </row>
    <row r="863" ht="15.75" customHeight="1">
      <c r="A863" s="102"/>
      <c r="B863" s="102"/>
      <c r="C863" s="102"/>
      <c r="D863" s="102"/>
      <c r="E863" s="102"/>
      <c r="F863" s="102"/>
      <c r="G863" s="102"/>
      <c r="H863" s="102"/>
    </row>
    <row r="864" ht="15.75" customHeight="1">
      <c r="A864" s="102"/>
      <c r="B864" s="102"/>
      <c r="C864" s="102"/>
      <c r="D864" s="102"/>
      <c r="E864" s="102"/>
      <c r="F864" s="102"/>
      <c r="G864" s="102"/>
      <c r="H864" s="102"/>
    </row>
    <row r="865" ht="15.75" customHeight="1">
      <c r="A865" s="102"/>
      <c r="B865" s="102"/>
      <c r="C865" s="102"/>
      <c r="D865" s="102"/>
      <c r="E865" s="102"/>
      <c r="F865" s="102"/>
      <c r="G865" s="102"/>
      <c r="H865" s="102"/>
    </row>
    <row r="866" ht="15.75" customHeight="1">
      <c r="A866" s="102"/>
      <c r="B866" s="102"/>
      <c r="C866" s="102"/>
      <c r="D866" s="102"/>
      <c r="E866" s="102"/>
      <c r="F866" s="102"/>
      <c r="G866" s="102"/>
      <c r="H866" s="102"/>
    </row>
    <row r="867" ht="15.75" customHeight="1">
      <c r="A867" s="102"/>
      <c r="B867" s="102"/>
      <c r="C867" s="102"/>
      <c r="D867" s="102"/>
      <c r="E867" s="102"/>
      <c r="F867" s="102"/>
      <c r="G867" s="102"/>
      <c r="H867" s="102"/>
    </row>
    <row r="868" ht="15.75" customHeight="1">
      <c r="A868" s="102"/>
      <c r="B868" s="102"/>
      <c r="C868" s="102"/>
      <c r="D868" s="102"/>
      <c r="E868" s="102"/>
      <c r="F868" s="102"/>
      <c r="G868" s="102"/>
      <c r="H868" s="102"/>
    </row>
    <row r="869" ht="15.75" customHeight="1">
      <c r="A869" s="102"/>
      <c r="B869" s="102"/>
      <c r="C869" s="102"/>
      <c r="D869" s="102"/>
      <c r="E869" s="102"/>
      <c r="F869" s="102"/>
      <c r="G869" s="102"/>
      <c r="H869" s="102"/>
    </row>
    <row r="870" ht="15.75" customHeight="1">
      <c r="A870" s="102"/>
      <c r="B870" s="102"/>
      <c r="C870" s="102"/>
      <c r="D870" s="102"/>
      <c r="E870" s="102"/>
      <c r="F870" s="102"/>
      <c r="G870" s="102"/>
      <c r="H870" s="102"/>
    </row>
    <row r="871" ht="15.75" customHeight="1">
      <c r="A871" s="102"/>
      <c r="B871" s="102"/>
      <c r="C871" s="102"/>
      <c r="D871" s="102"/>
      <c r="E871" s="102"/>
      <c r="F871" s="102"/>
      <c r="G871" s="102"/>
      <c r="H871" s="102"/>
    </row>
    <row r="872" ht="15.75" customHeight="1">
      <c r="A872" s="102"/>
      <c r="B872" s="102"/>
      <c r="C872" s="102"/>
      <c r="D872" s="102"/>
      <c r="E872" s="102"/>
      <c r="F872" s="102"/>
      <c r="G872" s="102"/>
      <c r="H872" s="102"/>
    </row>
    <row r="873" ht="15.75" customHeight="1">
      <c r="A873" s="102"/>
      <c r="B873" s="102"/>
      <c r="C873" s="102"/>
      <c r="D873" s="102"/>
      <c r="E873" s="102"/>
      <c r="F873" s="102"/>
      <c r="G873" s="102"/>
      <c r="H873" s="102"/>
    </row>
    <row r="874" ht="15.75" customHeight="1">
      <c r="A874" s="102"/>
      <c r="B874" s="102"/>
      <c r="C874" s="102"/>
      <c r="D874" s="102"/>
      <c r="E874" s="102"/>
      <c r="F874" s="102"/>
      <c r="G874" s="102"/>
      <c r="H874" s="102"/>
    </row>
    <row r="875" ht="15.75" customHeight="1">
      <c r="A875" s="102"/>
      <c r="B875" s="102"/>
      <c r="C875" s="102"/>
      <c r="D875" s="102"/>
      <c r="E875" s="102"/>
      <c r="F875" s="102"/>
      <c r="G875" s="102"/>
      <c r="H875" s="102"/>
    </row>
    <row r="876" ht="15.75" customHeight="1">
      <c r="A876" s="102"/>
      <c r="B876" s="102"/>
      <c r="C876" s="102"/>
      <c r="D876" s="102"/>
      <c r="E876" s="102"/>
      <c r="F876" s="102"/>
      <c r="G876" s="102"/>
      <c r="H876" s="102"/>
    </row>
    <row r="877" ht="15.75" customHeight="1">
      <c r="A877" s="102"/>
      <c r="B877" s="102"/>
      <c r="C877" s="102"/>
      <c r="D877" s="102"/>
      <c r="E877" s="102"/>
      <c r="F877" s="102"/>
      <c r="G877" s="102"/>
      <c r="H877" s="102"/>
    </row>
    <row r="878" ht="15.75" customHeight="1">
      <c r="A878" s="102"/>
      <c r="B878" s="102"/>
      <c r="C878" s="102"/>
      <c r="D878" s="102"/>
      <c r="E878" s="102"/>
      <c r="F878" s="102"/>
      <c r="G878" s="102"/>
      <c r="H878" s="102"/>
    </row>
    <row r="879" ht="15.75" customHeight="1">
      <c r="A879" s="102"/>
      <c r="B879" s="102"/>
      <c r="C879" s="102"/>
      <c r="D879" s="102"/>
      <c r="E879" s="102"/>
      <c r="F879" s="102"/>
      <c r="G879" s="102"/>
      <c r="H879" s="102"/>
    </row>
    <row r="880" ht="15.75" customHeight="1">
      <c r="A880" s="102"/>
      <c r="B880" s="102"/>
      <c r="C880" s="102"/>
      <c r="D880" s="102"/>
      <c r="E880" s="102"/>
      <c r="F880" s="102"/>
      <c r="G880" s="102"/>
      <c r="H880" s="102"/>
    </row>
    <row r="881" ht="15.75" customHeight="1">
      <c r="A881" s="102"/>
      <c r="B881" s="102"/>
      <c r="C881" s="102"/>
      <c r="D881" s="102"/>
      <c r="E881" s="102"/>
      <c r="F881" s="102"/>
      <c r="G881" s="102"/>
      <c r="H881" s="102"/>
    </row>
    <row r="882" ht="15.75" customHeight="1">
      <c r="A882" s="102"/>
      <c r="B882" s="102"/>
      <c r="C882" s="102"/>
      <c r="D882" s="102"/>
      <c r="E882" s="102"/>
      <c r="F882" s="102"/>
      <c r="G882" s="102"/>
      <c r="H882" s="102"/>
    </row>
    <row r="883" ht="15.75" customHeight="1">
      <c r="A883" s="102"/>
      <c r="B883" s="102"/>
      <c r="C883" s="102"/>
      <c r="D883" s="102"/>
      <c r="E883" s="102"/>
      <c r="F883" s="102"/>
      <c r="G883" s="102"/>
      <c r="H883" s="102"/>
    </row>
    <row r="884" ht="15.75" customHeight="1">
      <c r="A884" s="102"/>
      <c r="B884" s="102"/>
      <c r="C884" s="102"/>
      <c r="D884" s="102"/>
      <c r="E884" s="102"/>
      <c r="F884" s="102"/>
      <c r="G884" s="102"/>
      <c r="H884" s="102"/>
    </row>
    <row r="885" ht="15.75" customHeight="1">
      <c r="A885" s="102"/>
      <c r="B885" s="102"/>
      <c r="C885" s="102"/>
      <c r="D885" s="102"/>
      <c r="E885" s="102"/>
      <c r="F885" s="102"/>
      <c r="G885" s="102"/>
      <c r="H885" s="102"/>
    </row>
    <row r="886" ht="15.75" customHeight="1">
      <c r="A886" s="102"/>
      <c r="B886" s="102"/>
      <c r="C886" s="102"/>
      <c r="D886" s="102"/>
      <c r="E886" s="102"/>
      <c r="F886" s="102"/>
      <c r="G886" s="102"/>
      <c r="H886" s="102"/>
    </row>
    <row r="887" ht="15.75" customHeight="1">
      <c r="A887" s="102"/>
      <c r="B887" s="102"/>
      <c r="C887" s="102"/>
      <c r="D887" s="102"/>
      <c r="E887" s="102"/>
      <c r="F887" s="102"/>
      <c r="G887" s="102"/>
      <c r="H887" s="102"/>
    </row>
    <row r="888" ht="15.75" customHeight="1">
      <c r="A888" s="102"/>
      <c r="B888" s="102"/>
      <c r="C888" s="102"/>
      <c r="D888" s="102"/>
      <c r="E888" s="102"/>
      <c r="F888" s="102"/>
      <c r="G888" s="102"/>
      <c r="H888" s="102"/>
    </row>
    <row r="889" ht="15.75" customHeight="1">
      <c r="A889" s="102"/>
      <c r="B889" s="102"/>
      <c r="C889" s="102"/>
      <c r="D889" s="102"/>
      <c r="E889" s="102"/>
      <c r="F889" s="102"/>
      <c r="G889" s="102"/>
      <c r="H889" s="102"/>
    </row>
    <row r="890" ht="15.75" customHeight="1">
      <c r="A890" s="102"/>
      <c r="B890" s="102"/>
      <c r="C890" s="102"/>
      <c r="D890" s="102"/>
      <c r="E890" s="102"/>
      <c r="F890" s="102"/>
      <c r="G890" s="102"/>
      <c r="H890" s="102"/>
    </row>
    <row r="891" ht="15.75" customHeight="1">
      <c r="A891" s="102"/>
      <c r="B891" s="102"/>
      <c r="C891" s="102"/>
      <c r="D891" s="102"/>
      <c r="E891" s="102"/>
      <c r="F891" s="102"/>
      <c r="G891" s="102"/>
      <c r="H891" s="102"/>
    </row>
    <row r="892" ht="15.75" customHeight="1">
      <c r="A892" s="102"/>
      <c r="B892" s="102"/>
      <c r="C892" s="102"/>
      <c r="D892" s="102"/>
      <c r="E892" s="102"/>
      <c r="F892" s="102"/>
      <c r="G892" s="102"/>
      <c r="H892" s="102"/>
    </row>
    <row r="893" ht="15.75" customHeight="1">
      <c r="A893" s="102"/>
      <c r="B893" s="102"/>
      <c r="C893" s="102"/>
      <c r="D893" s="102"/>
      <c r="E893" s="102"/>
      <c r="F893" s="102"/>
      <c r="G893" s="102"/>
      <c r="H893" s="102"/>
    </row>
    <row r="894" ht="15.75" customHeight="1">
      <c r="A894" s="102"/>
      <c r="B894" s="102"/>
      <c r="C894" s="102"/>
      <c r="D894" s="102"/>
      <c r="E894" s="102"/>
      <c r="F894" s="102"/>
      <c r="G894" s="102"/>
      <c r="H894" s="102"/>
    </row>
    <row r="895" ht="15.75" customHeight="1">
      <c r="A895" s="102"/>
      <c r="B895" s="102"/>
      <c r="C895" s="102"/>
      <c r="D895" s="102"/>
      <c r="E895" s="102"/>
      <c r="F895" s="102"/>
      <c r="G895" s="102"/>
      <c r="H895" s="102"/>
    </row>
    <row r="896" ht="15.75" customHeight="1">
      <c r="A896" s="102"/>
      <c r="B896" s="102"/>
      <c r="C896" s="102"/>
      <c r="D896" s="102"/>
      <c r="E896" s="102"/>
      <c r="F896" s="102"/>
      <c r="G896" s="102"/>
      <c r="H896" s="102"/>
    </row>
    <row r="897" ht="15.75" customHeight="1">
      <c r="A897" s="102"/>
      <c r="B897" s="102"/>
      <c r="C897" s="102"/>
      <c r="D897" s="102"/>
      <c r="E897" s="102"/>
      <c r="F897" s="102"/>
      <c r="G897" s="102"/>
      <c r="H897" s="102"/>
    </row>
    <row r="898" ht="15.75" customHeight="1">
      <c r="A898" s="102"/>
      <c r="B898" s="102"/>
      <c r="C898" s="102"/>
      <c r="D898" s="102"/>
      <c r="E898" s="102"/>
      <c r="F898" s="102"/>
      <c r="G898" s="102"/>
      <c r="H898" s="102"/>
    </row>
    <row r="899" ht="15.75" customHeight="1">
      <c r="A899" s="102"/>
      <c r="B899" s="102"/>
      <c r="C899" s="102"/>
      <c r="D899" s="102"/>
      <c r="E899" s="102"/>
      <c r="F899" s="102"/>
      <c r="G899" s="102"/>
      <c r="H899" s="102"/>
    </row>
    <row r="900" ht="15.75" customHeight="1">
      <c r="A900" s="102"/>
      <c r="B900" s="102"/>
      <c r="C900" s="102"/>
      <c r="D900" s="102"/>
      <c r="E900" s="102"/>
      <c r="F900" s="102"/>
      <c r="G900" s="102"/>
      <c r="H900" s="102"/>
    </row>
    <row r="901" ht="15.75" customHeight="1">
      <c r="A901" s="102"/>
      <c r="B901" s="102"/>
      <c r="C901" s="102"/>
      <c r="D901" s="102"/>
      <c r="E901" s="102"/>
      <c r="F901" s="102"/>
      <c r="G901" s="102"/>
      <c r="H901" s="102"/>
    </row>
    <row r="902" ht="15.75" customHeight="1">
      <c r="A902" s="102"/>
      <c r="B902" s="102"/>
      <c r="C902" s="102"/>
      <c r="D902" s="102"/>
      <c r="E902" s="102"/>
      <c r="F902" s="102"/>
      <c r="G902" s="102"/>
      <c r="H902" s="102"/>
    </row>
    <row r="903" ht="15.75" customHeight="1">
      <c r="A903" s="102"/>
      <c r="B903" s="102"/>
      <c r="C903" s="102"/>
      <c r="D903" s="102"/>
      <c r="E903" s="102"/>
      <c r="F903" s="102"/>
      <c r="G903" s="102"/>
      <c r="H903" s="102"/>
    </row>
    <row r="904" ht="15.75" customHeight="1">
      <c r="A904" s="102"/>
      <c r="B904" s="102"/>
      <c r="C904" s="102"/>
      <c r="D904" s="102"/>
      <c r="E904" s="102"/>
      <c r="F904" s="102"/>
      <c r="G904" s="102"/>
      <c r="H904" s="102"/>
    </row>
    <row r="905" ht="15.75" customHeight="1">
      <c r="A905" s="102"/>
      <c r="B905" s="102"/>
      <c r="C905" s="102"/>
      <c r="D905" s="102"/>
      <c r="E905" s="102"/>
      <c r="F905" s="102"/>
      <c r="G905" s="102"/>
      <c r="H905" s="102"/>
    </row>
    <row r="906" ht="15.75" customHeight="1">
      <c r="A906" s="102"/>
      <c r="B906" s="102"/>
      <c r="C906" s="102"/>
      <c r="D906" s="102"/>
      <c r="E906" s="102"/>
      <c r="F906" s="102"/>
      <c r="G906" s="102"/>
      <c r="H906" s="102"/>
    </row>
    <row r="907" ht="15.75" customHeight="1">
      <c r="A907" s="102"/>
      <c r="B907" s="102"/>
      <c r="C907" s="102"/>
      <c r="D907" s="102"/>
      <c r="E907" s="102"/>
      <c r="F907" s="102"/>
      <c r="G907" s="102"/>
      <c r="H907" s="102"/>
    </row>
    <row r="908" ht="15.75" customHeight="1">
      <c r="A908" s="102"/>
      <c r="B908" s="102"/>
      <c r="C908" s="102"/>
      <c r="D908" s="102"/>
      <c r="E908" s="102"/>
      <c r="F908" s="102"/>
      <c r="G908" s="102"/>
      <c r="H908" s="102"/>
    </row>
    <row r="909" ht="15.75" customHeight="1">
      <c r="A909" s="102"/>
      <c r="B909" s="102"/>
      <c r="C909" s="102"/>
      <c r="D909" s="102"/>
      <c r="E909" s="102"/>
      <c r="F909" s="102"/>
      <c r="G909" s="102"/>
      <c r="H909" s="102"/>
    </row>
    <row r="910" ht="15.75" customHeight="1">
      <c r="A910" s="102"/>
      <c r="B910" s="102"/>
      <c r="C910" s="102"/>
      <c r="D910" s="102"/>
      <c r="E910" s="102"/>
      <c r="F910" s="102"/>
      <c r="G910" s="102"/>
      <c r="H910" s="102"/>
    </row>
    <row r="911" ht="15.75" customHeight="1">
      <c r="A911" s="102"/>
      <c r="B911" s="102"/>
      <c r="C911" s="102"/>
      <c r="D911" s="102"/>
      <c r="E911" s="102"/>
      <c r="F911" s="102"/>
      <c r="G911" s="102"/>
      <c r="H911" s="102"/>
    </row>
    <row r="912" ht="15.75" customHeight="1">
      <c r="A912" s="102"/>
      <c r="B912" s="102"/>
      <c r="C912" s="102"/>
      <c r="D912" s="102"/>
      <c r="E912" s="102"/>
      <c r="F912" s="102"/>
      <c r="G912" s="102"/>
      <c r="H912" s="102"/>
    </row>
    <row r="913" ht="15.75" customHeight="1">
      <c r="A913" s="102"/>
      <c r="B913" s="102"/>
      <c r="C913" s="102"/>
      <c r="D913" s="102"/>
      <c r="E913" s="102"/>
      <c r="F913" s="102"/>
      <c r="G913" s="102"/>
      <c r="H913" s="102"/>
    </row>
    <row r="914" ht="15.75" customHeight="1">
      <c r="A914" s="102"/>
      <c r="B914" s="102"/>
      <c r="C914" s="102"/>
      <c r="D914" s="102"/>
      <c r="E914" s="102"/>
      <c r="F914" s="102"/>
      <c r="G914" s="102"/>
      <c r="H914" s="102"/>
    </row>
    <row r="915" ht="15.75" customHeight="1">
      <c r="A915" s="102"/>
      <c r="B915" s="102"/>
      <c r="C915" s="102"/>
      <c r="D915" s="102"/>
      <c r="E915" s="102"/>
      <c r="F915" s="102"/>
      <c r="G915" s="102"/>
      <c r="H915" s="102"/>
    </row>
    <row r="916" ht="15.75" customHeight="1">
      <c r="A916" s="102"/>
      <c r="B916" s="102"/>
      <c r="C916" s="102"/>
      <c r="D916" s="102"/>
      <c r="E916" s="102"/>
      <c r="F916" s="102"/>
      <c r="G916" s="102"/>
      <c r="H916" s="102"/>
    </row>
    <row r="917" ht="15.75" customHeight="1">
      <c r="A917" s="102"/>
      <c r="B917" s="102"/>
      <c r="C917" s="102"/>
      <c r="D917" s="102"/>
      <c r="E917" s="102"/>
      <c r="F917" s="102"/>
      <c r="G917" s="102"/>
      <c r="H917" s="102"/>
    </row>
    <row r="918" ht="15.75" customHeight="1">
      <c r="A918" s="102"/>
      <c r="B918" s="102"/>
      <c r="C918" s="102"/>
      <c r="D918" s="102"/>
      <c r="E918" s="102"/>
      <c r="F918" s="102"/>
      <c r="G918" s="102"/>
      <c r="H918" s="102"/>
    </row>
    <row r="919" ht="15.75" customHeight="1">
      <c r="A919" s="102"/>
      <c r="B919" s="102"/>
      <c r="C919" s="102"/>
      <c r="D919" s="102"/>
      <c r="E919" s="102"/>
      <c r="F919" s="102"/>
      <c r="G919" s="102"/>
      <c r="H919" s="102"/>
    </row>
    <row r="920" ht="15.75" customHeight="1">
      <c r="A920" s="102"/>
      <c r="B920" s="102"/>
      <c r="C920" s="102"/>
      <c r="D920" s="102"/>
      <c r="E920" s="102"/>
      <c r="F920" s="102"/>
      <c r="G920" s="102"/>
      <c r="H920" s="102"/>
    </row>
    <row r="921" ht="15.75" customHeight="1">
      <c r="A921" s="102"/>
      <c r="B921" s="102"/>
      <c r="C921" s="102"/>
      <c r="D921" s="102"/>
      <c r="E921" s="102"/>
      <c r="F921" s="102"/>
      <c r="G921" s="102"/>
      <c r="H921" s="102"/>
    </row>
    <row r="922" ht="15.75" customHeight="1">
      <c r="A922" s="102"/>
      <c r="B922" s="102"/>
      <c r="C922" s="102"/>
      <c r="D922" s="102"/>
      <c r="E922" s="102"/>
      <c r="F922" s="102"/>
      <c r="G922" s="102"/>
      <c r="H922" s="102"/>
    </row>
    <row r="923" ht="15.75" customHeight="1">
      <c r="A923" s="102"/>
      <c r="B923" s="102"/>
      <c r="C923" s="102"/>
      <c r="D923" s="102"/>
      <c r="E923" s="102"/>
      <c r="F923" s="102"/>
      <c r="G923" s="102"/>
      <c r="H923" s="102"/>
    </row>
    <row r="924" ht="15.75" customHeight="1">
      <c r="A924" s="102"/>
      <c r="B924" s="102"/>
      <c r="C924" s="102"/>
      <c r="D924" s="102"/>
      <c r="E924" s="102"/>
      <c r="F924" s="102"/>
      <c r="G924" s="102"/>
      <c r="H924" s="102"/>
    </row>
    <row r="925" ht="15.75" customHeight="1">
      <c r="A925" s="102"/>
      <c r="B925" s="102"/>
      <c r="C925" s="102"/>
      <c r="D925" s="102"/>
      <c r="E925" s="102"/>
      <c r="F925" s="102"/>
      <c r="G925" s="102"/>
      <c r="H925" s="102"/>
    </row>
    <row r="926" ht="15.75" customHeight="1">
      <c r="A926" s="102"/>
      <c r="B926" s="102"/>
      <c r="C926" s="102"/>
      <c r="D926" s="102"/>
      <c r="E926" s="102"/>
      <c r="F926" s="102"/>
      <c r="G926" s="102"/>
      <c r="H926" s="102"/>
    </row>
    <row r="927" ht="15.75" customHeight="1">
      <c r="A927" s="102"/>
      <c r="B927" s="102"/>
      <c r="C927" s="102"/>
      <c r="D927" s="102"/>
      <c r="E927" s="102"/>
      <c r="F927" s="102"/>
      <c r="G927" s="102"/>
      <c r="H927" s="102"/>
    </row>
    <row r="928" ht="15.75" customHeight="1">
      <c r="A928" s="102"/>
      <c r="B928" s="102"/>
      <c r="C928" s="102"/>
      <c r="D928" s="102"/>
      <c r="E928" s="102"/>
      <c r="F928" s="102"/>
      <c r="G928" s="102"/>
      <c r="H928" s="102"/>
    </row>
    <row r="929" ht="15.75" customHeight="1">
      <c r="A929" s="102"/>
      <c r="B929" s="102"/>
      <c r="C929" s="102"/>
      <c r="D929" s="102"/>
      <c r="E929" s="102"/>
      <c r="F929" s="102"/>
      <c r="G929" s="102"/>
      <c r="H929" s="102"/>
    </row>
    <row r="930" ht="15.75" customHeight="1">
      <c r="A930" s="102"/>
      <c r="B930" s="102"/>
      <c r="C930" s="102"/>
      <c r="D930" s="102"/>
      <c r="E930" s="102"/>
      <c r="F930" s="102"/>
      <c r="G930" s="102"/>
      <c r="H930" s="102"/>
    </row>
    <row r="931" ht="15.75" customHeight="1">
      <c r="A931" s="102"/>
      <c r="B931" s="102"/>
      <c r="C931" s="102"/>
      <c r="D931" s="102"/>
      <c r="E931" s="102"/>
      <c r="F931" s="102"/>
      <c r="G931" s="102"/>
      <c r="H931" s="102"/>
    </row>
    <row r="932" ht="15.75" customHeight="1">
      <c r="A932" s="102"/>
      <c r="B932" s="102"/>
      <c r="C932" s="102"/>
      <c r="D932" s="102"/>
      <c r="E932" s="102"/>
      <c r="F932" s="102"/>
      <c r="G932" s="102"/>
      <c r="H932" s="102"/>
    </row>
    <row r="933" ht="15.75" customHeight="1">
      <c r="A933" s="102"/>
      <c r="B933" s="102"/>
      <c r="C933" s="102"/>
      <c r="D933" s="102"/>
      <c r="E933" s="102"/>
      <c r="F933" s="102"/>
      <c r="G933" s="102"/>
      <c r="H933" s="102"/>
    </row>
    <row r="934" ht="15.75" customHeight="1">
      <c r="A934" s="102"/>
      <c r="B934" s="102"/>
      <c r="C934" s="102"/>
      <c r="D934" s="102"/>
      <c r="E934" s="102"/>
      <c r="F934" s="102"/>
      <c r="G934" s="102"/>
      <c r="H934" s="102"/>
    </row>
    <row r="935" ht="15.75" customHeight="1">
      <c r="A935" s="102"/>
      <c r="B935" s="102"/>
      <c r="C935" s="102"/>
      <c r="D935" s="102"/>
      <c r="E935" s="102"/>
      <c r="F935" s="102"/>
      <c r="G935" s="102"/>
      <c r="H935" s="102"/>
    </row>
    <row r="936" ht="15.75" customHeight="1">
      <c r="A936" s="102"/>
      <c r="B936" s="102"/>
      <c r="C936" s="102"/>
      <c r="D936" s="102"/>
      <c r="E936" s="102"/>
      <c r="F936" s="102"/>
      <c r="G936" s="102"/>
      <c r="H936" s="102"/>
    </row>
    <row r="937" ht="15.75" customHeight="1">
      <c r="A937" s="102"/>
      <c r="B937" s="102"/>
      <c r="C937" s="102"/>
      <c r="D937" s="102"/>
      <c r="E937" s="102"/>
      <c r="F937" s="102"/>
      <c r="G937" s="102"/>
      <c r="H937" s="102"/>
    </row>
    <row r="938" ht="15.75" customHeight="1">
      <c r="A938" s="102"/>
      <c r="B938" s="102"/>
      <c r="C938" s="102"/>
      <c r="D938" s="102"/>
      <c r="E938" s="102"/>
      <c r="F938" s="102"/>
      <c r="G938" s="102"/>
      <c r="H938" s="102"/>
    </row>
    <row r="939" ht="15.75" customHeight="1">
      <c r="A939" s="102"/>
      <c r="B939" s="102"/>
      <c r="C939" s="102"/>
      <c r="D939" s="102"/>
      <c r="E939" s="102"/>
      <c r="F939" s="102"/>
      <c r="G939" s="102"/>
      <c r="H939" s="102"/>
    </row>
    <row r="940" ht="15.75" customHeight="1">
      <c r="A940" s="102"/>
      <c r="B940" s="102"/>
      <c r="C940" s="102"/>
      <c r="D940" s="102"/>
      <c r="E940" s="102"/>
      <c r="F940" s="102"/>
      <c r="G940" s="102"/>
      <c r="H940" s="102"/>
    </row>
    <row r="941" ht="15.75" customHeight="1">
      <c r="A941" s="102"/>
      <c r="B941" s="102"/>
      <c r="C941" s="102"/>
      <c r="D941" s="102"/>
      <c r="E941" s="102"/>
      <c r="F941" s="102"/>
      <c r="G941" s="102"/>
      <c r="H941" s="102"/>
    </row>
    <row r="942" ht="15.75" customHeight="1">
      <c r="A942" s="102"/>
      <c r="B942" s="102"/>
      <c r="C942" s="102"/>
      <c r="D942" s="102"/>
      <c r="E942" s="102"/>
      <c r="F942" s="102"/>
      <c r="G942" s="102"/>
      <c r="H942" s="102"/>
    </row>
    <row r="943" ht="15.75" customHeight="1">
      <c r="A943" s="102"/>
      <c r="B943" s="102"/>
      <c r="C943" s="102"/>
      <c r="D943" s="102"/>
      <c r="E943" s="102"/>
      <c r="F943" s="102"/>
      <c r="G943" s="102"/>
      <c r="H943" s="102"/>
    </row>
    <row r="944" ht="15.75" customHeight="1">
      <c r="A944" s="102"/>
      <c r="B944" s="102"/>
      <c r="C944" s="102"/>
      <c r="D944" s="102"/>
      <c r="E944" s="102"/>
      <c r="F944" s="102"/>
      <c r="G944" s="102"/>
      <c r="H944" s="102"/>
    </row>
    <row r="945" ht="15.75" customHeight="1">
      <c r="A945" s="102"/>
      <c r="B945" s="102"/>
      <c r="C945" s="102"/>
      <c r="D945" s="102"/>
      <c r="E945" s="102"/>
      <c r="F945" s="102"/>
      <c r="G945" s="102"/>
      <c r="H945" s="102"/>
    </row>
    <row r="946" ht="15.75" customHeight="1">
      <c r="A946" s="102"/>
      <c r="B946" s="102"/>
      <c r="C946" s="102"/>
      <c r="D946" s="102"/>
      <c r="E946" s="102"/>
      <c r="F946" s="102"/>
      <c r="G946" s="102"/>
      <c r="H946" s="102"/>
    </row>
    <row r="947" ht="15.75" customHeight="1">
      <c r="A947" s="102"/>
      <c r="B947" s="102"/>
      <c r="C947" s="102"/>
      <c r="D947" s="102"/>
      <c r="E947" s="102"/>
      <c r="F947" s="102"/>
      <c r="G947" s="102"/>
      <c r="H947" s="102"/>
    </row>
    <row r="948" ht="15.75" customHeight="1">
      <c r="A948" s="102"/>
      <c r="B948" s="102"/>
      <c r="C948" s="102"/>
      <c r="D948" s="102"/>
      <c r="E948" s="102"/>
      <c r="F948" s="102"/>
      <c r="G948" s="102"/>
      <c r="H948" s="102"/>
    </row>
    <row r="949" ht="15.75" customHeight="1">
      <c r="A949" s="102"/>
      <c r="B949" s="102"/>
      <c r="C949" s="102"/>
      <c r="D949" s="102"/>
      <c r="E949" s="102"/>
      <c r="F949" s="102"/>
      <c r="G949" s="102"/>
      <c r="H949" s="102"/>
    </row>
    <row r="950" ht="15.75" customHeight="1">
      <c r="A950" s="102"/>
      <c r="B950" s="102"/>
      <c r="C950" s="102"/>
      <c r="D950" s="102"/>
      <c r="E950" s="102"/>
      <c r="F950" s="102"/>
      <c r="G950" s="102"/>
      <c r="H950" s="102"/>
    </row>
    <row r="951" ht="15.75" customHeight="1">
      <c r="A951" s="102"/>
      <c r="B951" s="102"/>
      <c r="C951" s="102"/>
      <c r="D951" s="102"/>
      <c r="E951" s="102"/>
      <c r="F951" s="102"/>
      <c r="G951" s="102"/>
      <c r="H951" s="102"/>
    </row>
    <row r="952" ht="15.75" customHeight="1">
      <c r="A952" s="102"/>
      <c r="B952" s="102"/>
      <c r="C952" s="102"/>
      <c r="D952" s="102"/>
      <c r="E952" s="102"/>
      <c r="F952" s="102"/>
      <c r="G952" s="102"/>
      <c r="H952" s="102"/>
    </row>
    <row r="953" ht="15.75" customHeight="1">
      <c r="A953" s="102"/>
      <c r="B953" s="102"/>
      <c r="C953" s="102"/>
      <c r="D953" s="102"/>
      <c r="E953" s="102"/>
      <c r="F953" s="102"/>
      <c r="G953" s="102"/>
      <c r="H953" s="102"/>
    </row>
    <row r="954" ht="15.75" customHeight="1">
      <c r="A954" s="102"/>
      <c r="B954" s="102"/>
      <c r="C954" s="102"/>
      <c r="D954" s="102"/>
      <c r="E954" s="102"/>
      <c r="F954" s="102"/>
      <c r="G954" s="102"/>
      <c r="H954" s="102"/>
    </row>
    <row r="955" ht="15.75" customHeight="1">
      <c r="A955" s="102"/>
      <c r="B955" s="102"/>
      <c r="C955" s="102"/>
      <c r="D955" s="102"/>
      <c r="E955" s="102"/>
      <c r="F955" s="102"/>
      <c r="G955" s="102"/>
      <c r="H955" s="102"/>
    </row>
    <row r="956" ht="15.75" customHeight="1">
      <c r="A956" s="102"/>
      <c r="B956" s="102"/>
      <c r="C956" s="102"/>
      <c r="D956" s="102"/>
      <c r="E956" s="102"/>
      <c r="F956" s="102"/>
      <c r="G956" s="102"/>
      <c r="H956" s="102"/>
    </row>
    <row r="957" ht="15.75" customHeight="1">
      <c r="A957" s="102"/>
      <c r="B957" s="102"/>
      <c r="C957" s="102"/>
      <c r="D957" s="102"/>
      <c r="E957" s="102"/>
      <c r="F957" s="102"/>
      <c r="G957" s="102"/>
      <c r="H957" s="102"/>
    </row>
    <row r="958" ht="15.75" customHeight="1">
      <c r="A958" s="102"/>
      <c r="B958" s="102"/>
      <c r="C958" s="102"/>
      <c r="D958" s="102"/>
      <c r="E958" s="102"/>
      <c r="F958" s="102"/>
      <c r="G958" s="102"/>
      <c r="H958" s="102"/>
    </row>
    <row r="959" ht="15.75" customHeight="1">
      <c r="A959" s="102"/>
      <c r="B959" s="102"/>
      <c r="C959" s="102"/>
      <c r="D959" s="102"/>
      <c r="E959" s="102"/>
      <c r="F959" s="102"/>
      <c r="G959" s="102"/>
      <c r="H959" s="102"/>
    </row>
    <row r="960" ht="15.75" customHeight="1">
      <c r="A960" s="102"/>
      <c r="B960" s="102"/>
      <c r="C960" s="102"/>
      <c r="D960" s="102"/>
      <c r="E960" s="102"/>
      <c r="F960" s="102"/>
      <c r="G960" s="102"/>
      <c r="H960" s="102"/>
    </row>
    <row r="961" ht="15.75" customHeight="1">
      <c r="A961" s="102"/>
      <c r="B961" s="102"/>
      <c r="C961" s="102"/>
      <c r="D961" s="102"/>
      <c r="E961" s="102"/>
      <c r="F961" s="102"/>
      <c r="G961" s="102"/>
      <c r="H961" s="102"/>
    </row>
    <row r="962" ht="15.75" customHeight="1">
      <c r="A962" s="102"/>
      <c r="B962" s="102"/>
      <c r="C962" s="102"/>
      <c r="D962" s="102"/>
      <c r="E962" s="102"/>
      <c r="F962" s="102"/>
      <c r="G962" s="102"/>
      <c r="H962" s="102"/>
    </row>
    <row r="963" ht="15.75" customHeight="1">
      <c r="A963" s="102"/>
      <c r="B963" s="102"/>
      <c r="C963" s="102"/>
      <c r="D963" s="102"/>
      <c r="E963" s="102"/>
      <c r="F963" s="102"/>
      <c r="G963" s="102"/>
      <c r="H963" s="102"/>
    </row>
    <row r="964" ht="15.75" customHeight="1">
      <c r="A964" s="102"/>
      <c r="B964" s="102"/>
      <c r="C964" s="102"/>
      <c r="D964" s="102"/>
      <c r="E964" s="102"/>
      <c r="F964" s="102"/>
      <c r="G964" s="102"/>
      <c r="H964" s="102"/>
    </row>
    <row r="965" ht="15.75" customHeight="1">
      <c r="A965" s="102"/>
      <c r="B965" s="102"/>
      <c r="C965" s="102"/>
      <c r="D965" s="102"/>
      <c r="E965" s="102"/>
      <c r="F965" s="102"/>
      <c r="G965" s="102"/>
      <c r="H965" s="102"/>
    </row>
    <row r="966" ht="15.75" customHeight="1">
      <c r="A966" s="102"/>
      <c r="B966" s="102"/>
      <c r="C966" s="102"/>
      <c r="D966" s="102"/>
      <c r="E966" s="102"/>
      <c r="F966" s="102"/>
      <c r="G966" s="102"/>
      <c r="H966" s="102"/>
    </row>
    <row r="967" ht="15.75" customHeight="1">
      <c r="A967" s="102"/>
      <c r="B967" s="102"/>
      <c r="C967" s="102"/>
      <c r="D967" s="102"/>
      <c r="E967" s="102"/>
      <c r="F967" s="102"/>
      <c r="G967" s="102"/>
      <c r="H967" s="102"/>
    </row>
    <row r="968" ht="15.75" customHeight="1">
      <c r="A968" s="102"/>
      <c r="B968" s="102"/>
      <c r="C968" s="102"/>
      <c r="D968" s="102"/>
      <c r="E968" s="102"/>
      <c r="F968" s="102"/>
      <c r="G968" s="102"/>
      <c r="H968" s="102"/>
    </row>
    <row r="969" ht="15.75" customHeight="1">
      <c r="A969" s="102"/>
      <c r="B969" s="102"/>
      <c r="C969" s="102"/>
      <c r="D969" s="102"/>
      <c r="E969" s="102"/>
      <c r="F969" s="102"/>
      <c r="G969" s="102"/>
      <c r="H969" s="102"/>
    </row>
    <row r="970" ht="15.75" customHeight="1">
      <c r="A970" s="102"/>
      <c r="B970" s="102"/>
      <c r="C970" s="102"/>
      <c r="D970" s="102"/>
      <c r="E970" s="102"/>
      <c r="F970" s="102"/>
      <c r="G970" s="102"/>
      <c r="H970" s="102"/>
    </row>
    <row r="971" ht="15.75" customHeight="1">
      <c r="A971" s="102"/>
      <c r="B971" s="102"/>
      <c r="C971" s="102"/>
      <c r="D971" s="102"/>
      <c r="E971" s="102"/>
      <c r="F971" s="102"/>
      <c r="G971" s="102"/>
      <c r="H971" s="102"/>
    </row>
    <row r="972" ht="15.75" customHeight="1">
      <c r="A972" s="102"/>
      <c r="B972" s="102"/>
      <c r="C972" s="102"/>
      <c r="D972" s="102"/>
      <c r="E972" s="102"/>
      <c r="F972" s="102"/>
      <c r="G972" s="102"/>
      <c r="H972" s="102"/>
    </row>
    <row r="973" ht="15.75" customHeight="1">
      <c r="A973" s="102"/>
      <c r="B973" s="102"/>
      <c r="C973" s="102"/>
      <c r="D973" s="102"/>
      <c r="E973" s="102"/>
      <c r="F973" s="102"/>
      <c r="G973" s="102"/>
      <c r="H973" s="102"/>
    </row>
    <row r="974" ht="15.75" customHeight="1">
      <c r="A974" s="102"/>
      <c r="B974" s="102"/>
      <c r="C974" s="102"/>
      <c r="D974" s="102"/>
      <c r="E974" s="102"/>
      <c r="F974" s="102"/>
      <c r="G974" s="102"/>
      <c r="H974" s="102"/>
    </row>
    <row r="975" ht="15.75" customHeight="1">
      <c r="A975" s="102"/>
      <c r="B975" s="102"/>
      <c r="C975" s="102"/>
      <c r="D975" s="102"/>
      <c r="E975" s="102"/>
      <c r="F975" s="102"/>
      <c r="G975" s="102"/>
      <c r="H975" s="102"/>
    </row>
    <row r="976" ht="15.75" customHeight="1">
      <c r="A976" s="102"/>
      <c r="B976" s="102"/>
      <c r="C976" s="102"/>
      <c r="D976" s="102"/>
      <c r="E976" s="102"/>
      <c r="F976" s="102"/>
      <c r="G976" s="102"/>
      <c r="H976" s="102"/>
    </row>
    <row r="977" ht="15.75" customHeight="1">
      <c r="A977" s="102"/>
      <c r="B977" s="102"/>
      <c r="C977" s="102"/>
      <c r="D977" s="102"/>
      <c r="E977" s="102"/>
      <c r="F977" s="102"/>
      <c r="G977" s="102"/>
      <c r="H977" s="102"/>
    </row>
    <row r="978" ht="15.75" customHeight="1">
      <c r="A978" s="102"/>
      <c r="B978" s="102"/>
      <c r="C978" s="102"/>
      <c r="D978" s="102"/>
      <c r="E978" s="102"/>
      <c r="F978" s="102"/>
      <c r="G978" s="102"/>
      <c r="H978" s="102"/>
    </row>
    <row r="979" ht="15.75" customHeight="1">
      <c r="A979" s="102"/>
      <c r="B979" s="102"/>
      <c r="C979" s="102"/>
      <c r="D979" s="102"/>
      <c r="E979" s="102"/>
      <c r="F979" s="102"/>
      <c r="G979" s="102"/>
      <c r="H979" s="102"/>
    </row>
    <row r="980" ht="15.75" customHeight="1">
      <c r="A980" s="102"/>
      <c r="B980" s="102"/>
      <c r="C980" s="102"/>
      <c r="D980" s="102"/>
      <c r="E980" s="102"/>
      <c r="F980" s="102"/>
      <c r="G980" s="102"/>
      <c r="H980" s="102"/>
    </row>
    <row r="981" ht="15.75" customHeight="1">
      <c r="A981" s="102"/>
      <c r="B981" s="102"/>
      <c r="C981" s="102"/>
      <c r="D981" s="102"/>
      <c r="E981" s="102"/>
      <c r="F981" s="102"/>
      <c r="G981" s="102"/>
      <c r="H981" s="102"/>
    </row>
    <row r="982" ht="15.75" customHeight="1">
      <c r="A982" s="102"/>
      <c r="B982" s="102"/>
      <c r="C982" s="102"/>
      <c r="D982" s="102"/>
      <c r="E982" s="102"/>
      <c r="F982" s="102"/>
      <c r="G982" s="102"/>
      <c r="H982" s="102"/>
    </row>
    <row r="983" ht="15.75" customHeight="1">
      <c r="A983" s="102"/>
      <c r="B983" s="102"/>
      <c r="C983" s="102"/>
      <c r="D983" s="102"/>
      <c r="E983" s="102"/>
      <c r="F983" s="102"/>
      <c r="G983" s="102"/>
      <c r="H983" s="102"/>
    </row>
    <row r="984" ht="15.75" customHeight="1">
      <c r="A984" s="102"/>
      <c r="B984" s="102"/>
      <c r="C984" s="102"/>
      <c r="D984" s="102"/>
      <c r="E984" s="102"/>
      <c r="F984" s="102"/>
      <c r="G984" s="102"/>
      <c r="H984" s="102"/>
    </row>
    <row r="985" ht="15.75" customHeight="1">
      <c r="A985" s="102"/>
      <c r="B985" s="102"/>
      <c r="C985" s="102"/>
      <c r="D985" s="102"/>
      <c r="E985" s="102"/>
      <c r="F985" s="102"/>
      <c r="G985" s="102"/>
      <c r="H985" s="102"/>
    </row>
    <row r="986" ht="15.75" customHeight="1">
      <c r="A986" s="102"/>
      <c r="B986" s="102"/>
      <c r="C986" s="102"/>
      <c r="D986" s="102"/>
      <c r="E986" s="102"/>
      <c r="F986" s="102"/>
      <c r="G986" s="102"/>
      <c r="H986" s="102"/>
    </row>
    <row r="987" ht="15.75" customHeight="1">
      <c r="A987" s="102"/>
      <c r="B987" s="102"/>
      <c r="C987" s="102"/>
      <c r="D987" s="102"/>
      <c r="E987" s="102"/>
      <c r="F987" s="102"/>
      <c r="G987" s="102"/>
      <c r="H987" s="102"/>
    </row>
    <row r="988" ht="15.75" customHeight="1">
      <c r="A988" s="102"/>
      <c r="B988" s="102"/>
      <c r="C988" s="102"/>
      <c r="D988" s="102"/>
      <c r="E988" s="102"/>
      <c r="F988" s="102"/>
      <c r="G988" s="102"/>
      <c r="H988" s="102"/>
    </row>
    <row r="989" ht="15.75" customHeight="1">
      <c r="A989" s="102"/>
      <c r="B989" s="102"/>
      <c r="C989" s="102"/>
      <c r="D989" s="102"/>
      <c r="E989" s="102"/>
      <c r="F989" s="102"/>
      <c r="G989" s="102"/>
      <c r="H989" s="102"/>
    </row>
    <row r="990" ht="15.75" customHeight="1">
      <c r="A990" s="102"/>
      <c r="B990" s="102"/>
      <c r="C990" s="102"/>
      <c r="D990" s="102"/>
      <c r="E990" s="102"/>
      <c r="F990" s="102"/>
      <c r="G990" s="102"/>
      <c r="H990" s="102"/>
    </row>
    <row r="991" ht="15.75" customHeight="1">
      <c r="A991" s="102"/>
      <c r="B991" s="102"/>
      <c r="C991" s="102"/>
      <c r="D991" s="102"/>
      <c r="E991" s="102"/>
      <c r="F991" s="102"/>
      <c r="G991" s="102"/>
      <c r="H991" s="102"/>
    </row>
    <row r="992" ht="15.75" customHeight="1">
      <c r="A992" s="102"/>
      <c r="B992" s="102"/>
      <c r="C992" s="102"/>
      <c r="D992" s="102"/>
      <c r="E992" s="102"/>
      <c r="F992" s="102"/>
      <c r="G992" s="102"/>
      <c r="H992" s="102"/>
    </row>
    <row r="993" ht="15.75" customHeight="1">
      <c r="A993" s="102"/>
      <c r="B993" s="102"/>
      <c r="C993" s="102"/>
      <c r="D993" s="102"/>
      <c r="E993" s="102"/>
      <c r="F993" s="102"/>
      <c r="G993" s="102"/>
      <c r="H993" s="102"/>
    </row>
    <row r="994" ht="15.75" customHeight="1">
      <c r="A994" s="102"/>
      <c r="B994" s="102"/>
      <c r="C994" s="102"/>
      <c r="D994" s="102"/>
      <c r="E994" s="102"/>
      <c r="F994" s="102"/>
      <c r="G994" s="102"/>
      <c r="H994" s="102"/>
    </row>
    <row r="995" ht="15.75" customHeight="1">
      <c r="A995" s="102"/>
      <c r="B995" s="102"/>
      <c r="C995" s="102"/>
      <c r="D995" s="102"/>
      <c r="E995" s="102"/>
      <c r="F995" s="102"/>
      <c r="G995" s="102"/>
      <c r="H995" s="102"/>
    </row>
    <row r="996" ht="15.75" customHeight="1">
      <c r="A996" s="102"/>
      <c r="B996" s="102"/>
      <c r="C996" s="102"/>
      <c r="D996" s="102"/>
      <c r="E996" s="102"/>
      <c r="F996" s="102"/>
      <c r="G996" s="102"/>
      <c r="H996" s="102"/>
    </row>
    <row r="997" ht="15.75" customHeight="1">
      <c r="A997" s="102"/>
      <c r="B997" s="102"/>
      <c r="C997" s="102"/>
      <c r="D997" s="102"/>
      <c r="E997" s="102"/>
      <c r="F997" s="102"/>
      <c r="G997" s="102"/>
      <c r="H997" s="102"/>
    </row>
    <row r="998" ht="15.75" customHeight="1">
      <c r="A998" s="102"/>
      <c r="B998" s="102"/>
      <c r="C998" s="102"/>
      <c r="D998" s="102"/>
      <c r="E998" s="102"/>
      <c r="F998" s="102"/>
      <c r="G998" s="102"/>
      <c r="H998" s="102"/>
    </row>
    <row r="999" ht="15.75" customHeight="1">
      <c r="A999" s="102"/>
      <c r="B999" s="102"/>
      <c r="C999" s="102"/>
      <c r="D999" s="102"/>
      <c r="E999" s="102"/>
      <c r="F999" s="102"/>
      <c r="G999" s="102"/>
      <c r="H999" s="102"/>
    </row>
    <row r="1000" ht="15.75" customHeight="1">
      <c r="A1000" s="102"/>
      <c r="B1000" s="102"/>
      <c r="C1000" s="102"/>
      <c r="D1000" s="102"/>
      <c r="E1000" s="102"/>
      <c r="F1000" s="102"/>
      <c r="G1000" s="102"/>
      <c r="H1000" s="102"/>
    </row>
  </sheetData>
  <mergeCells count="1">
    <mergeCell ref="A1:H1"/>
  </mergeCells>
  <hyperlinks>
    <hyperlink r:id="rId1" ref="B14"/>
  </hyperlinks>
  <printOptions/>
  <pageMargins bottom="0.787401575" footer="0.0" header="0.0" left="0.511811024" right="0.511811024" top="0.787401575"/>
  <pageSetup paperSize="9" orientation="portrait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6.43"/>
    <col customWidth="1" min="2" max="3" width="15.71"/>
    <col customWidth="1" min="4" max="4" width="8.43"/>
    <col customWidth="1" min="5" max="5" width="14.86"/>
    <col customWidth="1" min="6" max="6" width="8.43"/>
    <col customWidth="1" min="7" max="7" width="15.43"/>
    <col customWidth="1" min="8" max="8" width="8.43"/>
    <col customWidth="1" min="9" max="9" width="16.86"/>
    <col customWidth="1" min="10" max="26" width="8.86"/>
  </cols>
  <sheetData>
    <row r="1" ht="30.0" customHeight="1">
      <c r="A1" s="97" t="s">
        <v>268</v>
      </c>
      <c r="B1" s="28"/>
      <c r="C1" s="28"/>
      <c r="D1" s="28"/>
      <c r="E1" s="28"/>
      <c r="F1" s="28"/>
      <c r="G1" s="28"/>
      <c r="H1" s="28"/>
      <c r="I1" s="29"/>
    </row>
    <row r="2" ht="15.0" customHeight="1">
      <c r="A2" s="99"/>
      <c r="B2" s="99"/>
      <c r="C2" s="99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ht="15.0" customHeight="1">
      <c r="A3" s="139" t="s">
        <v>269</v>
      </c>
      <c r="B3" s="140" t="s">
        <v>270</v>
      </c>
      <c r="C3" s="140" t="s">
        <v>271</v>
      </c>
      <c r="D3" s="141" t="s">
        <v>55</v>
      </c>
      <c r="E3" s="29"/>
      <c r="F3" s="141" t="s">
        <v>58</v>
      </c>
      <c r="G3" s="29"/>
      <c r="H3" s="141" t="s">
        <v>272</v>
      </c>
      <c r="I3" s="29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ht="30.0" customHeight="1">
      <c r="A4" s="41"/>
      <c r="B4" s="41"/>
      <c r="C4" s="41"/>
      <c r="D4" s="142" t="s">
        <v>273</v>
      </c>
      <c r="E4" s="142" t="s">
        <v>274</v>
      </c>
      <c r="F4" s="142" t="s">
        <v>273</v>
      </c>
      <c r="G4" s="142" t="s">
        <v>274</v>
      </c>
      <c r="H4" s="142" t="s">
        <v>273</v>
      </c>
      <c r="I4" s="142" t="s">
        <v>274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>
      <c r="A5" s="143" t="s">
        <v>275</v>
      </c>
      <c r="B5" s="143">
        <v>9.0</v>
      </c>
      <c r="C5" s="144">
        <f>'Custos mão de obra'!B$32</f>
        <v>2360.100912</v>
      </c>
      <c r="D5" s="145">
        <v>9.0</v>
      </c>
      <c r="E5" s="144">
        <f t="shared" ref="E5:E14" si="1">$C5*D5</f>
        <v>21240.9082</v>
      </c>
      <c r="F5" s="145">
        <v>9.0</v>
      </c>
      <c r="G5" s="144">
        <f t="shared" ref="G5:G14" si="2">$C5*F5</f>
        <v>21240.9082</v>
      </c>
      <c r="H5" s="145">
        <v>9.0</v>
      </c>
      <c r="I5" s="144">
        <f t="shared" ref="I5:I14" si="3">$C5*H5</f>
        <v>21240.9082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>
      <c r="A6" s="143" t="s">
        <v>276</v>
      </c>
      <c r="B6" s="143">
        <v>2.0</v>
      </c>
      <c r="C6" s="144">
        <f>'Custos mão de obra'!C$32</f>
        <v>2209.287812</v>
      </c>
      <c r="D6" s="145">
        <v>2.0</v>
      </c>
      <c r="E6" s="144">
        <f t="shared" si="1"/>
        <v>4418.575625</v>
      </c>
      <c r="F6" s="145">
        <v>2.0</v>
      </c>
      <c r="G6" s="144">
        <f t="shared" si="2"/>
        <v>4418.575625</v>
      </c>
      <c r="H6" s="145">
        <v>2.0</v>
      </c>
      <c r="I6" s="144">
        <f t="shared" si="3"/>
        <v>4418.575625</v>
      </c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>
      <c r="A7" s="143" t="s">
        <v>277</v>
      </c>
      <c r="B7" s="143">
        <v>2.0</v>
      </c>
      <c r="C7" s="144">
        <f>'Custos mão de obra'!D$32</f>
        <v>3475.97554</v>
      </c>
      <c r="D7" s="145">
        <v>2.0</v>
      </c>
      <c r="E7" s="144">
        <f t="shared" si="1"/>
        <v>6951.95108</v>
      </c>
      <c r="F7" s="145">
        <v>2.0</v>
      </c>
      <c r="G7" s="144">
        <f t="shared" si="2"/>
        <v>6951.95108</v>
      </c>
      <c r="H7" s="145">
        <v>2.0</v>
      </c>
      <c r="I7" s="144">
        <f t="shared" si="3"/>
        <v>6951.95108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>
      <c r="A8" s="143" t="s">
        <v>278</v>
      </c>
      <c r="B8" s="143">
        <v>2.0</v>
      </c>
      <c r="C8" s="144">
        <f>'Custos mão de obra'!E$32</f>
        <v>2723.688851</v>
      </c>
      <c r="D8" s="145">
        <v>2.0</v>
      </c>
      <c r="E8" s="144">
        <f t="shared" si="1"/>
        <v>5447.377701</v>
      </c>
      <c r="F8" s="145">
        <v>2.0</v>
      </c>
      <c r="G8" s="144">
        <f t="shared" si="2"/>
        <v>5447.377701</v>
      </c>
      <c r="H8" s="145">
        <v>2.0</v>
      </c>
      <c r="I8" s="144">
        <f t="shared" si="3"/>
        <v>5447.377701</v>
      </c>
    </row>
    <row r="9">
      <c r="A9" s="143" t="s">
        <v>279</v>
      </c>
      <c r="B9" s="143">
        <v>2.0</v>
      </c>
      <c r="C9" s="144">
        <f>'Custos mão de obra'!F$32</f>
        <v>2562.721734</v>
      </c>
      <c r="D9" s="145">
        <v>2.0</v>
      </c>
      <c r="E9" s="144">
        <f t="shared" si="1"/>
        <v>5125.443469</v>
      </c>
      <c r="F9" s="145">
        <v>2.0</v>
      </c>
      <c r="G9" s="144">
        <f t="shared" si="2"/>
        <v>5125.443469</v>
      </c>
      <c r="H9" s="145">
        <v>2.0</v>
      </c>
      <c r="I9" s="144">
        <f t="shared" si="3"/>
        <v>5125.443469</v>
      </c>
    </row>
    <row r="10">
      <c r="A10" s="143" t="s">
        <v>249</v>
      </c>
      <c r="B10" s="143">
        <v>7.0</v>
      </c>
      <c r="C10" s="144">
        <f>'Custos mão de obra'!G$32</f>
        <v>4729.173989</v>
      </c>
      <c r="D10" s="145">
        <v>7.0</v>
      </c>
      <c r="E10" s="144">
        <f t="shared" si="1"/>
        <v>33104.21792</v>
      </c>
      <c r="F10" s="145">
        <v>7.0</v>
      </c>
      <c r="G10" s="144">
        <f t="shared" si="2"/>
        <v>33104.21792</v>
      </c>
      <c r="H10" s="145">
        <v>7.0</v>
      </c>
      <c r="I10" s="144">
        <f t="shared" si="3"/>
        <v>33104.21792</v>
      </c>
    </row>
    <row r="11">
      <c r="A11" s="143" t="s">
        <v>250</v>
      </c>
      <c r="B11" s="143">
        <v>2.0</v>
      </c>
      <c r="C11" s="144">
        <f>'Custos mão de obra'!H$32</f>
        <v>2360.397379</v>
      </c>
      <c r="D11" s="145">
        <v>2.0</v>
      </c>
      <c r="E11" s="144">
        <f t="shared" si="1"/>
        <v>4720.794758</v>
      </c>
      <c r="F11" s="145">
        <v>2.0</v>
      </c>
      <c r="G11" s="144">
        <f t="shared" si="2"/>
        <v>4720.794758</v>
      </c>
      <c r="H11" s="145">
        <v>2.0</v>
      </c>
      <c r="I11" s="144">
        <f t="shared" si="3"/>
        <v>4720.794758</v>
      </c>
    </row>
    <row r="12">
      <c r="A12" s="143" t="s">
        <v>280</v>
      </c>
      <c r="B12" s="143">
        <v>4.0</v>
      </c>
      <c r="C12" s="144">
        <f>'Custos mão de obra'!I$32</f>
        <v>2710.273689</v>
      </c>
      <c r="D12" s="145">
        <v>0.0</v>
      </c>
      <c r="E12" s="144">
        <f t="shared" si="1"/>
        <v>0</v>
      </c>
      <c r="F12" s="145">
        <v>4.0</v>
      </c>
      <c r="G12" s="144">
        <f t="shared" si="2"/>
        <v>10841.09476</v>
      </c>
      <c r="H12" s="145">
        <v>4.0</v>
      </c>
      <c r="I12" s="144">
        <f t="shared" si="3"/>
        <v>10841.09476</v>
      </c>
    </row>
    <row r="13">
      <c r="A13" s="143" t="s">
        <v>252</v>
      </c>
      <c r="B13" s="143">
        <v>2.0</v>
      </c>
      <c r="C13" s="144">
        <f>'Custos mão de obra'!J$32</f>
        <v>7252.306486</v>
      </c>
      <c r="D13" s="145">
        <v>2.0</v>
      </c>
      <c r="E13" s="144">
        <f t="shared" si="1"/>
        <v>14504.61297</v>
      </c>
      <c r="F13" s="145">
        <v>2.0</v>
      </c>
      <c r="G13" s="144">
        <f t="shared" si="2"/>
        <v>14504.61297</v>
      </c>
      <c r="H13" s="145">
        <v>2.0</v>
      </c>
      <c r="I13" s="144">
        <f t="shared" si="3"/>
        <v>14504.61297</v>
      </c>
    </row>
    <row r="14">
      <c r="A14" s="143" t="s">
        <v>281</v>
      </c>
      <c r="B14" s="143">
        <v>54.0</v>
      </c>
      <c r="C14" s="144">
        <f>'Custos mão de obra'!K$32</f>
        <v>2046.052718</v>
      </c>
      <c r="D14" s="145">
        <v>54.0</v>
      </c>
      <c r="E14" s="144">
        <f t="shared" si="1"/>
        <v>110486.8468</v>
      </c>
      <c r="F14" s="145">
        <v>54.0</v>
      </c>
      <c r="G14" s="144">
        <f t="shared" si="2"/>
        <v>110486.8468</v>
      </c>
      <c r="H14" s="145">
        <v>54.0</v>
      </c>
      <c r="I14" s="144">
        <f t="shared" si="3"/>
        <v>110486.8468</v>
      </c>
    </row>
    <row r="15">
      <c r="A15" s="146" t="s">
        <v>65</v>
      </c>
      <c r="B15" s="146">
        <f t="shared" ref="B15:I15" si="4">SUM(B5:B14)</f>
        <v>86</v>
      </c>
      <c r="C15" s="147">
        <f t="shared" si="4"/>
        <v>32429.97911</v>
      </c>
      <c r="D15" s="148">
        <f t="shared" si="4"/>
        <v>82</v>
      </c>
      <c r="E15" s="147">
        <f t="shared" si="4"/>
        <v>206000.7285</v>
      </c>
      <c r="F15" s="148">
        <f t="shared" si="4"/>
        <v>86</v>
      </c>
      <c r="G15" s="147">
        <f t="shared" si="4"/>
        <v>216841.8233</v>
      </c>
      <c r="H15" s="148">
        <f t="shared" si="4"/>
        <v>86</v>
      </c>
      <c r="I15" s="147">
        <f t="shared" si="4"/>
        <v>216841.8233</v>
      </c>
    </row>
    <row r="16">
      <c r="A16" s="149"/>
      <c r="B16" s="149"/>
      <c r="C16" s="149"/>
    </row>
    <row r="17">
      <c r="A17" s="126"/>
      <c r="B17" s="150"/>
      <c r="C17" s="126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>
      <c r="A18" s="102"/>
      <c r="B18" s="126"/>
      <c r="C18" s="126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>
      <c r="A19" s="128"/>
      <c r="B19" s="126"/>
      <c r="C19" s="126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>
      <c r="A20" s="102"/>
      <c r="B20" s="126"/>
      <c r="C20" s="126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ht="15.75" customHeight="1">
      <c r="A21" s="102"/>
      <c r="B21" s="126"/>
      <c r="C21" s="126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ht="15.75" customHeight="1">
      <c r="A22" s="102"/>
      <c r="B22" s="126"/>
      <c r="C22" s="126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ht="15.75" customHeight="1">
      <c r="A23" s="102"/>
      <c r="B23" s="126"/>
      <c r="C23" s="126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ht="15.75" customHeight="1">
      <c r="A24" s="102"/>
      <c r="B24" s="126"/>
      <c r="C24" s="126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ht="15.75" customHeight="1">
      <c r="A25" s="102"/>
      <c r="B25" s="126"/>
      <c r="C25" s="126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ht="15.75" customHeight="1">
      <c r="A26" s="102"/>
      <c r="B26" s="126"/>
      <c r="C26" s="126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ht="15.75" customHeight="1">
      <c r="A27" s="102"/>
      <c r="B27" s="126"/>
      <c r="C27" s="126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ht="15.75" customHeight="1">
      <c r="A28" s="102"/>
      <c r="B28" s="102"/>
      <c r="C28" s="102"/>
    </row>
    <row r="29" ht="15.75" customHeight="1">
      <c r="A29" s="102"/>
      <c r="B29" s="102"/>
      <c r="C29" s="102"/>
    </row>
    <row r="30" ht="15.75" customHeight="1">
      <c r="A30" s="102"/>
      <c r="B30" s="102"/>
      <c r="C30" s="102"/>
    </row>
    <row r="31" ht="15.75" customHeight="1">
      <c r="A31" s="102"/>
      <c r="B31" s="102"/>
      <c r="C31" s="102"/>
    </row>
    <row r="32" ht="15.75" customHeight="1">
      <c r="A32" s="102"/>
      <c r="B32" s="102"/>
      <c r="C32" s="102"/>
    </row>
    <row r="33" ht="15.75" customHeight="1">
      <c r="A33" s="102"/>
      <c r="B33" s="102"/>
      <c r="C33" s="102"/>
    </row>
    <row r="34" ht="15.75" customHeight="1">
      <c r="A34" s="102"/>
      <c r="B34" s="102"/>
      <c r="C34" s="102"/>
    </row>
    <row r="35" ht="15.75" customHeight="1">
      <c r="A35" s="102"/>
      <c r="B35" s="102"/>
      <c r="C35" s="102"/>
    </row>
    <row r="36" ht="15.75" customHeight="1">
      <c r="A36" s="102"/>
      <c r="B36" s="102"/>
      <c r="C36" s="102"/>
    </row>
    <row r="37" ht="15.75" customHeight="1">
      <c r="A37" s="102"/>
      <c r="B37" s="102"/>
      <c r="C37" s="102"/>
    </row>
    <row r="38" ht="15.75" customHeight="1">
      <c r="A38" s="102"/>
      <c r="B38" s="102"/>
      <c r="C38" s="102"/>
    </row>
    <row r="39" ht="15.75" customHeight="1">
      <c r="A39" s="102"/>
      <c r="B39" s="102"/>
      <c r="C39" s="102"/>
    </row>
    <row r="40" ht="15.75" customHeight="1">
      <c r="A40" s="102"/>
      <c r="B40" s="102"/>
      <c r="C40" s="102"/>
    </row>
    <row r="41" ht="15.75" customHeight="1">
      <c r="A41" s="102"/>
      <c r="B41" s="102"/>
      <c r="C41" s="102"/>
    </row>
    <row r="42" ht="15.75" customHeight="1">
      <c r="A42" s="102"/>
      <c r="B42" s="102"/>
      <c r="C42" s="102"/>
    </row>
    <row r="43" ht="15.75" customHeight="1">
      <c r="A43" s="102"/>
      <c r="B43" s="102"/>
      <c r="C43" s="102"/>
    </row>
    <row r="44" ht="15.75" customHeight="1">
      <c r="A44" s="102"/>
      <c r="B44" s="102"/>
      <c r="C44" s="102"/>
    </row>
    <row r="45" ht="15.75" customHeight="1">
      <c r="A45" s="102"/>
      <c r="B45" s="102"/>
      <c r="C45" s="102"/>
    </row>
    <row r="46" ht="15.75" customHeight="1">
      <c r="A46" s="102"/>
      <c r="B46" s="102"/>
      <c r="C46" s="102"/>
    </row>
    <row r="47" ht="15.75" customHeight="1">
      <c r="A47" s="102"/>
      <c r="B47" s="102"/>
      <c r="C47" s="102"/>
    </row>
    <row r="48" ht="15.75" customHeight="1">
      <c r="A48" s="102"/>
      <c r="B48" s="102"/>
      <c r="C48" s="102"/>
    </row>
    <row r="49" ht="15.75" customHeight="1">
      <c r="A49" s="102"/>
      <c r="B49" s="102"/>
      <c r="C49" s="102"/>
    </row>
    <row r="50" ht="15.75" customHeight="1">
      <c r="A50" s="102"/>
      <c r="B50" s="102"/>
      <c r="C50" s="102"/>
    </row>
    <row r="51" ht="15.75" customHeight="1">
      <c r="A51" s="102"/>
      <c r="B51" s="102"/>
      <c r="C51" s="102"/>
    </row>
    <row r="52" ht="15.75" customHeight="1">
      <c r="A52" s="102"/>
      <c r="B52" s="102"/>
      <c r="C52" s="102"/>
    </row>
    <row r="53" ht="15.75" customHeight="1">
      <c r="A53" s="102"/>
      <c r="B53" s="102"/>
      <c r="C53" s="102"/>
    </row>
    <row r="54" ht="15.75" customHeight="1">
      <c r="A54" s="102"/>
      <c r="B54" s="102"/>
      <c r="C54" s="102"/>
    </row>
    <row r="55" ht="15.75" customHeight="1">
      <c r="A55" s="102"/>
      <c r="B55" s="102"/>
      <c r="C55" s="102"/>
    </row>
    <row r="56" ht="15.75" customHeight="1">
      <c r="A56" s="102"/>
      <c r="B56" s="102"/>
      <c r="C56" s="102"/>
    </row>
    <row r="57" ht="15.75" customHeight="1">
      <c r="A57" s="102"/>
      <c r="B57" s="102"/>
      <c r="C57" s="102"/>
    </row>
    <row r="58" ht="15.75" customHeight="1">
      <c r="A58" s="102"/>
      <c r="B58" s="102"/>
      <c r="C58" s="102"/>
    </row>
    <row r="59" ht="15.75" customHeight="1">
      <c r="A59" s="102"/>
      <c r="B59" s="102"/>
      <c r="C59" s="102"/>
    </row>
    <row r="60" ht="15.75" customHeight="1">
      <c r="A60" s="102"/>
      <c r="B60" s="102"/>
      <c r="C60" s="102"/>
    </row>
    <row r="61" ht="15.75" customHeight="1">
      <c r="A61" s="102"/>
      <c r="B61" s="102"/>
      <c r="C61" s="102"/>
    </row>
    <row r="62" ht="15.75" customHeight="1">
      <c r="A62" s="102"/>
      <c r="B62" s="102"/>
      <c r="C62" s="102"/>
    </row>
    <row r="63" ht="15.75" customHeight="1">
      <c r="A63" s="102"/>
      <c r="B63" s="102"/>
      <c r="C63" s="102"/>
    </row>
    <row r="64" ht="15.75" customHeight="1">
      <c r="A64" s="102"/>
      <c r="B64" s="102"/>
      <c r="C64" s="102"/>
    </row>
    <row r="65" ht="15.75" customHeight="1">
      <c r="A65" s="102"/>
      <c r="B65" s="102"/>
      <c r="C65" s="102"/>
    </row>
    <row r="66" ht="15.75" customHeight="1">
      <c r="A66" s="102"/>
      <c r="B66" s="102"/>
      <c r="C66" s="102"/>
    </row>
    <row r="67" ht="15.75" customHeight="1">
      <c r="A67" s="102"/>
      <c r="B67" s="102"/>
      <c r="C67" s="102"/>
    </row>
    <row r="68" ht="15.75" customHeight="1">
      <c r="A68" s="102"/>
      <c r="B68" s="102"/>
      <c r="C68" s="102"/>
    </row>
    <row r="69" ht="15.75" customHeight="1">
      <c r="A69" s="102"/>
      <c r="B69" s="102"/>
      <c r="C69" s="102"/>
    </row>
    <row r="70" ht="15.75" customHeight="1">
      <c r="A70" s="102"/>
      <c r="B70" s="102"/>
      <c r="C70" s="102"/>
    </row>
    <row r="71" ht="15.75" customHeight="1">
      <c r="A71" s="102"/>
      <c r="B71" s="102"/>
      <c r="C71" s="102"/>
    </row>
    <row r="72" ht="15.75" customHeight="1">
      <c r="A72" s="102"/>
      <c r="B72" s="102"/>
      <c r="C72" s="102"/>
    </row>
    <row r="73" ht="15.75" customHeight="1">
      <c r="A73" s="102"/>
      <c r="B73" s="102"/>
      <c r="C73" s="102"/>
    </row>
    <row r="74" ht="15.75" customHeight="1">
      <c r="A74" s="102"/>
      <c r="B74" s="102"/>
      <c r="C74" s="102"/>
    </row>
    <row r="75" ht="15.75" customHeight="1">
      <c r="A75" s="102"/>
      <c r="B75" s="102"/>
      <c r="C75" s="102"/>
    </row>
    <row r="76" ht="15.75" customHeight="1">
      <c r="A76" s="102"/>
      <c r="B76" s="102"/>
      <c r="C76" s="102"/>
    </row>
    <row r="77" ht="15.75" customHeight="1">
      <c r="A77" s="102"/>
      <c r="B77" s="102"/>
      <c r="C77" s="102"/>
    </row>
    <row r="78" ht="15.75" customHeight="1">
      <c r="A78" s="102"/>
      <c r="B78" s="102"/>
      <c r="C78" s="102"/>
    </row>
    <row r="79" ht="15.75" customHeight="1">
      <c r="A79" s="102"/>
      <c r="B79" s="102"/>
      <c r="C79" s="102"/>
    </row>
    <row r="80" ht="15.75" customHeight="1">
      <c r="A80" s="102"/>
      <c r="B80" s="102"/>
      <c r="C80" s="102"/>
    </row>
    <row r="81" ht="15.75" customHeight="1">
      <c r="A81" s="102"/>
      <c r="B81" s="102"/>
      <c r="C81" s="102"/>
    </row>
    <row r="82" ht="15.75" customHeight="1">
      <c r="A82" s="102"/>
      <c r="B82" s="102"/>
      <c r="C82" s="102"/>
    </row>
    <row r="83" ht="15.75" customHeight="1">
      <c r="A83" s="102"/>
      <c r="B83" s="102"/>
      <c r="C83" s="102"/>
    </row>
    <row r="84" ht="15.75" customHeight="1">
      <c r="A84" s="102"/>
      <c r="B84" s="102"/>
      <c r="C84" s="102"/>
    </row>
    <row r="85" ht="15.75" customHeight="1">
      <c r="A85" s="102"/>
      <c r="B85" s="102"/>
      <c r="C85" s="102"/>
    </row>
    <row r="86" ht="15.75" customHeight="1">
      <c r="A86" s="102"/>
      <c r="B86" s="102"/>
      <c r="C86" s="102"/>
    </row>
    <row r="87" ht="15.75" customHeight="1">
      <c r="A87" s="102"/>
      <c r="B87" s="102"/>
      <c r="C87" s="102"/>
    </row>
    <row r="88" ht="15.75" customHeight="1">
      <c r="A88" s="102"/>
      <c r="B88" s="102"/>
      <c r="C88" s="102"/>
    </row>
    <row r="89" ht="15.75" customHeight="1">
      <c r="A89" s="102"/>
      <c r="B89" s="102"/>
      <c r="C89" s="102"/>
    </row>
    <row r="90" ht="15.75" customHeight="1">
      <c r="A90" s="102"/>
      <c r="B90" s="102"/>
      <c r="C90" s="102"/>
    </row>
    <row r="91" ht="15.75" customHeight="1">
      <c r="A91" s="102"/>
      <c r="B91" s="102"/>
      <c r="C91" s="102"/>
    </row>
    <row r="92" ht="15.75" customHeight="1">
      <c r="A92" s="102"/>
      <c r="B92" s="102"/>
      <c r="C92" s="102"/>
    </row>
    <row r="93" ht="15.75" customHeight="1">
      <c r="A93" s="102"/>
      <c r="B93" s="102"/>
      <c r="C93" s="102"/>
    </row>
    <row r="94" ht="15.75" customHeight="1">
      <c r="A94" s="102"/>
      <c r="B94" s="102"/>
      <c r="C94" s="102"/>
    </row>
    <row r="95" ht="15.75" customHeight="1">
      <c r="A95" s="102"/>
      <c r="B95" s="102"/>
      <c r="C95" s="102"/>
    </row>
    <row r="96" ht="15.75" customHeight="1">
      <c r="A96" s="102"/>
      <c r="B96" s="102"/>
      <c r="C96" s="102"/>
    </row>
    <row r="97" ht="15.75" customHeight="1">
      <c r="A97" s="102"/>
      <c r="B97" s="102"/>
      <c r="C97" s="102"/>
    </row>
    <row r="98" ht="15.75" customHeight="1">
      <c r="A98" s="102"/>
      <c r="B98" s="102"/>
      <c r="C98" s="102"/>
    </row>
    <row r="99" ht="15.75" customHeight="1">
      <c r="A99" s="102"/>
      <c r="B99" s="102"/>
      <c r="C99" s="102"/>
    </row>
    <row r="100" ht="15.75" customHeight="1">
      <c r="A100" s="102"/>
      <c r="B100" s="102"/>
      <c r="C100" s="102"/>
    </row>
    <row r="101" ht="15.75" customHeight="1">
      <c r="A101" s="102"/>
      <c r="B101" s="102"/>
      <c r="C101" s="102"/>
    </row>
    <row r="102" ht="15.75" customHeight="1">
      <c r="A102" s="102"/>
      <c r="B102" s="102"/>
      <c r="C102" s="102"/>
    </row>
    <row r="103" ht="15.75" customHeight="1">
      <c r="A103" s="102"/>
      <c r="B103" s="102"/>
      <c r="C103" s="102"/>
    </row>
    <row r="104" ht="15.75" customHeight="1">
      <c r="A104" s="102"/>
      <c r="B104" s="102"/>
      <c r="C104" s="102"/>
    </row>
    <row r="105" ht="15.75" customHeight="1">
      <c r="A105" s="102"/>
      <c r="B105" s="102"/>
      <c r="C105" s="102"/>
    </row>
    <row r="106" ht="15.75" customHeight="1">
      <c r="A106" s="102"/>
      <c r="B106" s="102"/>
      <c r="C106" s="102"/>
    </row>
    <row r="107" ht="15.75" customHeight="1">
      <c r="A107" s="102"/>
      <c r="B107" s="102"/>
      <c r="C107" s="102"/>
    </row>
    <row r="108" ht="15.75" customHeight="1">
      <c r="A108" s="102"/>
      <c r="B108" s="102"/>
      <c r="C108" s="102"/>
    </row>
    <row r="109" ht="15.75" customHeight="1">
      <c r="A109" s="102"/>
      <c r="B109" s="102"/>
      <c r="C109" s="102"/>
    </row>
    <row r="110" ht="15.75" customHeight="1">
      <c r="A110" s="102"/>
      <c r="B110" s="102"/>
      <c r="C110" s="102"/>
    </row>
    <row r="111" ht="15.75" customHeight="1">
      <c r="A111" s="102"/>
      <c r="B111" s="102"/>
      <c r="C111" s="102"/>
    </row>
    <row r="112" ht="15.75" customHeight="1">
      <c r="A112" s="102"/>
      <c r="B112" s="102"/>
      <c r="C112" s="102"/>
    </row>
    <row r="113" ht="15.75" customHeight="1">
      <c r="A113" s="102"/>
      <c r="B113" s="102"/>
      <c r="C113" s="102"/>
    </row>
    <row r="114" ht="15.75" customHeight="1">
      <c r="A114" s="102"/>
      <c r="B114" s="102"/>
      <c r="C114" s="102"/>
    </row>
    <row r="115" ht="15.75" customHeight="1">
      <c r="A115" s="102"/>
      <c r="B115" s="102"/>
      <c r="C115" s="102"/>
    </row>
    <row r="116" ht="15.75" customHeight="1">
      <c r="A116" s="102"/>
      <c r="B116" s="102"/>
      <c r="C116" s="102"/>
    </row>
    <row r="117" ht="15.75" customHeight="1">
      <c r="A117" s="102"/>
      <c r="B117" s="102"/>
      <c r="C117" s="102"/>
    </row>
    <row r="118" ht="15.75" customHeight="1">
      <c r="A118" s="102"/>
      <c r="B118" s="102"/>
      <c r="C118" s="102"/>
    </row>
    <row r="119" ht="15.75" customHeight="1">
      <c r="A119" s="102"/>
      <c r="B119" s="102"/>
      <c r="C119" s="102"/>
    </row>
    <row r="120" ht="15.75" customHeight="1">
      <c r="A120" s="102"/>
      <c r="B120" s="102"/>
      <c r="C120" s="102"/>
    </row>
    <row r="121" ht="15.75" customHeight="1">
      <c r="A121" s="102"/>
      <c r="B121" s="102"/>
      <c r="C121" s="102"/>
    </row>
    <row r="122" ht="15.75" customHeight="1">
      <c r="A122" s="102"/>
      <c r="B122" s="102"/>
      <c r="C122" s="102"/>
    </row>
    <row r="123" ht="15.75" customHeight="1">
      <c r="A123" s="102"/>
      <c r="B123" s="102"/>
      <c r="C123" s="102"/>
    </row>
    <row r="124" ht="15.75" customHeight="1">
      <c r="A124" s="102"/>
      <c r="B124" s="102"/>
      <c r="C124" s="102"/>
    </row>
    <row r="125" ht="15.75" customHeight="1">
      <c r="A125" s="102"/>
      <c r="B125" s="102"/>
      <c r="C125" s="102"/>
    </row>
    <row r="126" ht="15.75" customHeight="1">
      <c r="A126" s="102"/>
      <c r="B126" s="102"/>
      <c r="C126" s="102"/>
    </row>
    <row r="127" ht="15.75" customHeight="1">
      <c r="A127" s="102"/>
      <c r="B127" s="102"/>
      <c r="C127" s="102"/>
    </row>
    <row r="128" ht="15.75" customHeight="1">
      <c r="A128" s="102"/>
      <c r="B128" s="102"/>
      <c r="C128" s="102"/>
    </row>
    <row r="129" ht="15.75" customHeight="1">
      <c r="A129" s="102"/>
      <c r="B129" s="102"/>
      <c r="C129" s="102"/>
    </row>
    <row r="130" ht="15.75" customHeight="1">
      <c r="A130" s="102"/>
      <c r="B130" s="102"/>
      <c r="C130" s="102"/>
    </row>
    <row r="131" ht="15.75" customHeight="1">
      <c r="A131" s="102"/>
      <c r="B131" s="102"/>
      <c r="C131" s="102"/>
    </row>
    <row r="132" ht="15.75" customHeight="1">
      <c r="A132" s="102"/>
      <c r="B132" s="102"/>
      <c r="C132" s="102"/>
    </row>
    <row r="133" ht="15.75" customHeight="1">
      <c r="A133" s="102"/>
      <c r="B133" s="102"/>
      <c r="C133" s="102"/>
    </row>
    <row r="134" ht="15.75" customHeight="1">
      <c r="A134" s="102"/>
      <c r="B134" s="102"/>
      <c r="C134" s="102"/>
    </row>
    <row r="135" ht="15.75" customHeight="1">
      <c r="A135" s="102"/>
      <c r="B135" s="102"/>
      <c r="C135" s="102"/>
    </row>
    <row r="136" ht="15.75" customHeight="1">
      <c r="A136" s="102"/>
      <c r="B136" s="102"/>
      <c r="C136" s="102"/>
    </row>
    <row r="137" ht="15.75" customHeight="1">
      <c r="A137" s="102"/>
      <c r="B137" s="102"/>
      <c r="C137" s="102"/>
    </row>
    <row r="138" ht="15.75" customHeight="1">
      <c r="A138" s="102"/>
      <c r="B138" s="102"/>
      <c r="C138" s="102"/>
    </row>
    <row r="139" ht="15.75" customHeight="1">
      <c r="A139" s="102"/>
      <c r="B139" s="102"/>
      <c r="C139" s="102"/>
    </row>
    <row r="140" ht="15.75" customHeight="1">
      <c r="A140" s="102"/>
      <c r="B140" s="102"/>
      <c r="C140" s="102"/>
    </row>
    <row r="141" ht="15.75" customHeight="1">
      <c r="A141" s="102"/>
      <c r="B141" s="102"/>
      <c r="C141" s="102"/>
    </row>
    <row r="142" ht="15.75" customHeight="1">
      <c r="A142" s="102"/>
      <c r="B142" s="102"/>
      <c r="C142" s="102"/>
    </row>
    <row r="143" ht="15.75" customHeight="1">
      <c r="A143" s="102"/>
      <c r="B143" s="102"/>
      <c r="C143" s="102"/>
    </row>
    <row r="144" ht="15.75" customHeight="1">
      <c r="A144" s="102"/>
      <c r="B144" s="102"/>
      <c r="C144" s="102"/>
    </row>
    <row r="145" ht="15.75" customHeight="1">
      <c r="A145" s="102"/>
      <c r="B145" s="102"/>
      <c r="C145" s="102"/>
    </row>
    <row r="146" ht="15.75" customHeight="1">
      <c r="A146" s="102"/>
      <c r="B146" s="102"/>
      <c r="C146" s="102"/>
    </row>
    <row r="147" ht="15.75" customHeight="1">
      <c r="A147" s="102"/>
      <c r="B147" s="102"/>
      <c r="C147" s="102"/>
    </row>
    <row r="148" ht="15.75" customHeight="1">
      <c r="A148" s="102"/>
      <c r="B148" s="102"/>
      <c r="C148" s="102"/>
    </row>
    <row r="149" ht="15.75" customHeight="1">
      <c r="A149" s="102"/>
      <c r="B149" s="102"/>
      <c r="C149" s="102"/>
    </row>
    <row r="150" ht="15.75" customHeight="1">
      <c r="A150" s="102"/>
      <c r="B150" s="102"/>
      <c r="C150" s="102"/>
    </row>
    <row r="151" ht="15.75" customHeight="1">
      <c r="A151" s="102"/>
      <c r="B151" s="102"/>
      <c r="C151" s="102"/>
    </row>
    <row r="152" ht="15.75" customHeight="1">
      <c r="A152" s="102"/>
      <c r="B152" s="102"/>
      <c r="C152" s="102"/>
    </row>
    <row r="153" ht="15.75" customHeight="1">
      <c r="A153" s="102"/>
      <c r="B153" s="102"/>
      <c r="C153" s="102"/>
    </row>
    <row r="154" ht="15.75" customHeight="1">
      <c r="A154" s="102"/>
      <c r="B154" s="102"/>
      <c r="C154" s="102"/>
    </row>
    <row r="155" ht="15.75" customHeight="1">
      <c r="A155" s="102"/>
      <c r="B155" s="102"/>
      <c r="C155" s="102"/>
    </row>
    <row r="156" ht="15.75" customHeight="1">
      <c r="A156" s="102"/>
      <c r="B156" s="102"/>
      <c r="C156" s="102"/>
    </row>
    <row r="157" ht="15.75" customHeight="1">
      <c r="A157" s="102"/>
      <c r="B157" s="102"/>
      <c r="C157" s="102"/>
    </row>
    <row r="158" ht="15.75" customHeight="1">
      <c r="A158" s="102"/>
      <c r="B158" s="102"/>
      <c r="C158" s="102"/>
    </row>
    <row r="159" ht="15.75" customHeight="1">
      <c r="A159" s="102"/>
      <c r="B159" s="102"/>
      <c r="C159" s="102"/>
    </row>
    <row r="160" ht="15.75" customHeight="1">
      <c r="A160" s="102"/>
      <c r="B160" s="102"/>
      <c r="C160" s="102"/>
    </row>
    <row r="161" ht="15.75" customHeight="1">
      <c r="A161" s="102"/>
      <c r="B161" s="102"/>
      <c r="C161" s="102"/>
    </row>
    <row r="162" ht="15.75" customHeight="1">
      <c r="A162" s="102"/>
      <c r="B162" s="102"/>
      <c r="C162" s="102"/>
    </row>
    <row r="163" ht="15.75" customHeight="1">
      <c r="A163" s="102"/>
      <c r="B163" s="102"/>
      <c r="C163" s="102"/>
    </row>
    <row r="164" ht="15.75" customHeight="1">
      <c r="A164" s="102"/>
      <c r="B164" s="102"/>
      <c r="C164" s="102"/>
    </row>
    <row r="165" ht="15.75" customHeight="1">
      <c r="A165" s="102"/>
      <c r="B165" s="102"/>
      <c r="C165" s="102"/>
    </row>
    <row r="166" ht="15.75" customHeight="1">
      <c r="A166" s="102"/>
      <c r="B166" s="102"/>
      <c r="C166" s="102"/>
    </row>
    <row r="167" ht="15.75" customHeight="1">
      <c r="A167" s="102"/>
      <c r="B167" s="102"/>
      <c r="C167" s="102"/>
    </row>
    <row r="168" ht="15.75" customHeight="1">
      <c r="A168" s="102"/>
      <c r="B168" s="102"/>
      <c r="C168" s="102"/>
    </row>
    <row r="169" ht="15.75" customHeight="1">
      <c r="A169" s="102"/>
      <c r="B169" s="102"/>
      <c r="C169" s="102"/>
    </row>
    <row r="170" ht="15.75" customHeight="1">
      <c r="A170" s="102"/>
      <c r="B170" s="102"/>
      <c r="C170" s="102"/>
    </row>
    <row r="171" ht="15.75" customHeight="1">
      <c r="A171" s="102"/>
      <c r="B171" s="102"/>
      <c r="C171" s="102"/>
    </row>
    <row r="172" ht="15.75" customHeight="1">
      <c r="A172" s="102"/>
      <c r="B172" s="102"/>
      <c r="C172" s="102"/>
    </row>
    <row r="173" ht="15.75" customHeight="1">
      <c r="A173" s="102"/>
      <c r="B173" s="102"/>
      <c r="C173" s="102"/>
    </row>
    <row r="174" ht="15.75" customHeight="1">
      <c r="A174" s="102"/>
      <c r="B174" s="102"/>
      <c r="C174" s="102"/>
    </row>
    <row r="175" ht="15.75" customHeight="1">
      <c r="A175" s="102"/>
      <c r="B175" s="102"/>
      <c r="C175" s="102"/>
    </row>
    <row r="176" ht="15.75" customHeight="1">
      <c r="A176" s="102"/>
      <c r="B176" s="102"/>
      <c r="C176" s="102"/>
    </row>
    <row r="177" ht="15.75" customHeight="1">
      <c r="A177" s="102"/>
      <c r="B177" s="102"/>
      <c r="C177" s="102"/>
    </row>
    <row r="178" ht="15.75" customHeight="1">
      <c r="A178" s="102"/>
      <c r="B178" s="102"/>
      <c r="C178" s="102"/>
    </row>
    <row r="179" ht="15.75" customHeight="1">
      <c r="A179" s="102"/>
      <c r="B179" s="102"/>
      <c r="C179" s="102"/>
    </row>
    <row r="180" ht="15.75" customHeight="1">
      <c r="A180" s="102"/>
      <c r="B180" s="102"/>
      <c r="C180" s="102"/>
    </row>
    <row r="181" ht="15.75" customHeight="1">
      <c r="A181" s="102"/>
      <c r="B181" s="102"/>
      <c r="C181" s="102"/>
    </row>
    <row r="182" ht="15.75" customHeight="1">
      <c r="A182" s="102"/>
      <c r="B182" s="102"/>
      <c r="C182" s="102"/>
    </row>
    <row r="183" ht="15.75" customHeight="1">
      <c r="A183" s="102"/>
      <c r="B183" s="102"/>
      <c r="C183" s="102"/>
    </row>
    <row r="184" ht="15.75" customHeight="1">
      <c r="A184" s="102"/>
      <c r="B184" s="102"/>
      <c r="C184" s="102"/>
    </row>
    <row r="185" ht="15.75" customHeight="1">
      <c r="A185" s="102"/>
      <c r="B185" s="102"/>
      <c r="C185" s="102"/>
    </row>
    <row r="186" ht="15.75" customHeight="1">
      <c r="A186" s="102"/>
      <c r="B186" s="102"/>
      <c r="C186" s="102"/>
    </row>
    <row r="187" ht="15.75" customHeight="1">
      <c r="A187" s="102"/>
      <c r="B187" s="102"/>
      <c r="C187" s="102"/>
    </row>
    <row r="188" ht="15.75" customHeight="1">
      <c r="A188" s="102"/>
      <c r="B188" s="102"/>
      <c r="C188" s="102"/>
    </row>
    <row r="189" ht="15.75" customHeight="1">
      <c r="A189" s="102"/>
      <c r="B189" s="102"/>
      <c r="C189" s="102"/>
    </row>
    <row r="190" ht="15.75" customHeight="1">
      <c r="A190" s="102"/>
      <c r="B190" s="102"/>
      <c r="C190" s="102"/>
    </row>
    <row r="191" ht="15.75" customHeight="1">
      <c r="A191" s="102"/>
      <c r="B191" s="102"/>
      <c r="C191" s="102"/>
    </row>
    <row r="192" ht="15.75" customHeight="1">
      <c r="A192" s="102"/>
      <c r="B192" s="102"/>
      <c r="C192" s="102"/>
    </row>
    <row r="193" ht="15.75" customHeight="1">
      <c r="A193" s="102"/>
      <c r="B193" s="102"/>
      <c r="C193" s="102"/>
    </row>
    <row r="194" ht="15.75" customHeight="1">
      <c r="A194" s="102"/>
      <c r="B194" s="102"/>
      <c r="C194" s="102"/>
    </row>
    <row r="195" ht="15.75" customHeight="1">
      <c r="A195" s="102"/>
      <c r="B195" s="102"/>
      <c r="C195" s="102"/>
    </row>
    <row r="196" ht="15.75" customHeight="1">
      <c r="A196" s="102"/>
      <c r="B196" s="102"/>
      <c r="C196" s="102"/>
    </row>
    <row r="197" ht="15.75" customHeight="1">
      <c r="A197" s="102"/>
      <c r="B197" s="102"/>
      <c r="C197" s="102"/>
    </row>
    <row r="198" ht="15.75" customHeight="1">
      <c r="A198" s="102"/>
      <c r="B198" s="102"/>
      <c r="C198" s="102"/>
    </row>
    <row r="199" ht="15.75" customHeight="1">
      <c r="A199" s="102"/>
      <c r="B199" s="102"/>
      <c r="C199" s="102"/>
    </row>
    <row r="200" ht="15.75" customHeight="1">
      <c r="A200" s="102"/>
      <c r="B200" s="102"/>
      <c r="C200" s="102"/>
    </row>
    <row r="201" ht="15.75" customHeight="1">
      <c r="A201" s="102"/>
      <c r="B201" s="102"/>
      <c r="C201" s="102"/>
    </row>
    <row r="202" ht="15.75" customHeight="1">
      <c r="A202" s="102"/>
      <c r="B202" s="102"/>
      <c r="C202" s="102"/>
    </row>
    <row r="203" ht="15.75" customHeight="1">
      <c r="A203" s="102"/>
      <c r="B203" s="102"/>
      <c r="C203" s="102"/>
    </row>
    <row r="204" ht="15.75" customHeight="1">
      <c r="A204" s="102"/>
      <c r="B204" s="102"/>
      <c r="C204" s="102"/>
    </row>
    <row r="205" ht="15.75" customHeight="1">
      <c r="A205" s="102"/>
      <c r="B205" s="102"/>
      <c r="C205" s="102"/>
    </row>
    <row r="206" ht="15.75" customHeight="1">
      <c r="A206" s="102"/>
      <c r="B206" s="102"/>
      <c r="C206" s="102"/>
    </row>
    <row r="207" ht="15.75" customHeight="1">
      <c r="A207" s="102"/>
      <c r="B207" s="102"/>
      <c r="C207" s="102"/>
    </row>
    <row r="208" ht="15.75" customHeight="1">
      <c r="A208" s="102"/>
      <c r="B208" s="102"/>
      <c r="C208" s="102"/>
    </row>
    <row r="209" ht="15.75" customHeight="1">
      <c r="A209" s="102"/>
      <c r="B209" s="102"/>
      <c r="C209" s="102"/>
    </row>
    <row r="210" ht="15.75" customHeight="1">
      <c r="A210" s="102"/>
      <c r="B210" s="102"/>
      <c r="C210" s="102"/>
    </row>
    <row r="211" ht="15.75" customHeight="1">
      <c r="A211" s="102"/>
      <c r="B211" s="102"/>
      <c r="C211" s="102"/>
    </row>
    <row r="212" ht="15.75" customHeight="1">
      <c r="A212" s="102"/>
      <c r="B212" s="102"/>
      <c r="C212" s="102"/>
    </row>
    <row r="213" ht="15.75" customHeight="1">
      <c r="A213" s="102"/>
      <c r="B213" s="102"/>
      <c r="C213" s="102"/>
    </row>
    <row r="214" ht="15.75" customHeight="1">
      <c r="A214" s="102"/>
      <c r="B214" s="102"/>
      <c r="C214" s="102"/>
    </row>
    <row r="215" ht="15.75" customHeight="1">
      <c r="A215" s="102"/>
      <c r="B215" s="102"/>
      <c r="C215" s="102"/>
    </row>
    <row r="216" ht="15.75" customHeight="1">
      <c r="A216" s="102"/>
      <c r="B216" s="102"/>
      <c r="C216" s="102"/>
    </row>
    <row r="217" ht="15.75" customHeight="1">
      <c r="A217" s="102"/>
      <c r="B217" s="102"/>
      <c r="C217" s="102"/>
    </row>
    <row r="218" ht="15.75" customHeight="1">
      <c r="A218" s="102"/>
      <c r="B218" s="102"/>
      <c r="C218" s="102"/>
    </row>
    <row r="219" ht="15.75" customHeight="1">
      <c r="A219" s="102"/>
      <c r="B219" s="102"/>
      <c r="C219" s="102"/>
    </row>
    <row r="220" ht="15.75" customHeight="1">
      <c r="A220" s="102"/>
      <c r="B220" s="102"/>
      <c r="C220" s="102"/>
    </row>
    <row r="221" ht="15.75" customHeight="1">
      <c r="A221" s="102"/>
      <c r="B221" s="102"/>
      <c r="C221" s="102"/>
    </row>
    <row r="222" ht="15.75" customHeight="1">
      <c r="A222" s="102"/>
      <c r="B222" s="102"/>
      <c r="C222" s="102"/>
    </row>
    <row r="223" ht="15.75" customHeight="1">
      <c r="A223" s="102"/>
      <c r="B223" s="102"/>
      <c r="C223" s="102"/>
    </row>
    <row r="224" ht="15.75" customHeight="1">
      <c r="A224" s="102"/>
      <c r="B224" s="102"/>
      <c r="C224" s="102"/>
    </row>
    <row r="225" ht="15.75" customHeight="1">
      <c r="A225" s="102"/>
      <c r="B225" s="102"/>
      <c r="C225" s="102"/>
    </row>
    <row r="226" ht="15.75" customHeight="1">
      <c r="A226" s="102"/>
      <c r="B226" s="102"/>
      <c r="C226" s="102"/>
    </row>
    <row r="227" ht="15.75" customHeight="1">
      <c r="A227" s="102"/>
      <c r="B227" s="102"/>
      <c r="C227" s="102"/>
    </row>
    <row r="228" ht="15.75" customHeight="1">
      <c r="A228" s="102"/>
      <c r="B228" s="102"/>
      <c r="C228" s="102"/>
    </row>
    <row r="229" ht="15.75" customHeight="1">
      <c r="A229" s="102"/>
      <c r="B229" s="102"/>
      <c r="C229" s="102"/>
    </row>
    <row r="230" ht="15.75" customHeight="1">
      <c r="A230" s="102"/>
      <c r="B230" s="102"/>
      <c r="C230" s="102"/>
    </row>
    <row r="231" ht="15.75" customHeight="1">
      <c r="A231" s="102"/>
      <c r="B231" s="102"/>
      <c r="C231" s="102"/>
    </row>
    <row r="232" ht="15.75" customHeight="1">
      <c r="A232" s="102"/>
      <c r="B232" s="102"/>
      <c r="C232" s="102"/>
    </row>
    <row r="233" ht="15.75" customHeight="1">
      <c r="A233" s="102"/>
      <c r="B233" s="102"/>
      <c r="C233" s="102"/>
    </row>
    <row r="234" ht="15.75" customHeight="1">
      <c r="A234" s="102"/>
      <c r="B234" s="102"/>
      <c r="C234" s="102"/>
    </row>
    <row r="235" ht="15.75" customHeight="1">
      <c r="A235" s="102"/>
      <c r="B235" s="102"/>
      <c r="C235" s="102"/>
    </row>
    <row r="236" ht="15.75" customHeight="1">
      <c r="A236" s="102"/>
      <c r="B236" s="102"/>
      <c r="C236" s="102"/>
    </row>
    <row r="237" ht="15.75" customHeight="1">
      <c r="A237" s="102"/>
      <c r="B237" s="102"/>
      <c r="C237" s="102"/>
    </row>
    <row r="238" ht="15.75" customHeight="1">
      <c r="A238" s="102"/>
      <c r="B238" s="102"/>
      <c r="C238" s="102"/>
    </row>
    <row r="239" ht="15.75" customHeight="1">
      <c r="A239" s="102"/>
      <c r="B239" s="102"/>
      <c r="C239" s="102"/>
    </row>
    <row r="240" ht="15.75" customHeight="1">
      <c r="A240" s="102"/>
      <c r="B240" s="102"/>
      <c r="C240" s="102"/>
    </row>
    <row r="241" ht="15.75" customHeight="1">
      <c r="A241" s="102"/>
      <c r="B241" s="102"/>
      <c r="C241" s="102"/>
    </row>
    <row r="242" ht="15.75" customHeight="1">
      <c r="A242" s="102"/>
      <c r="B242" s="102"/>
      <c r="C242" s="102"/>
    </row>
    <row r="243" ht="15.75" customHeight="1">
      <c r="A243" s="102"/>
      <c r="B243" s="102"/>
      <c r="C243" s="102"/>
    </row>
    <row r="244" ht="15.75" customHeight="1">
      <c r="A244" s="102"/>
      <c r="B244" s="102"/>
      <c r="C244" s="102"/>
    </row>
    <row r="245" ht="15.75" customHeight="1">
      <c r="A245" s="102"/>
      <c r="B245" s="102"/>
      <c r="C245" s="102"/>
    </row>
    <row r="246" ht="15.75" customHeight="1">
      <c r="A246" s="102"/>
      <c r="B246" s="102"/>
      <c r="C246" s="102"/>
    </row>
    <row r="247" ht="15.75" customHeight="1">
      <c r="A247" s="102"/>
      <c r="B247" s="102"/>
      <c r="C247" s="102"/>
    </row>
    <row r="248" ht="15.75" customHeight="1">
      <c r="A248" s="102"/>
      <c r="B248" s="102"/>
      <c r="C248" s="102"/>
    </row>
    <row r="249" ht="15.75" customHeight="1">
      <c r="A249" s="102"/>
      <c r="B249" s="102"/>
      <c r="C249" s="102"/>
    </row>
    <row r="250" ht="15.75" customHeight="1">
      <c r="A250" s="102"/>
      <c r="B250" s="102"/>
      <c r="C250" s="102"/>
    </row>
    <row r="251" ht="15.75" customHeight="1">
      <c r="A251" s="102"/>
      <c r="B251" s="102"/>
      <c r="C251" s="102"/>
    </row>
    <row r="252" ht="15.75" customHeight="1">
      <c r="A252" s="102"/>
      <c r="B252" s="102"/>
      <c r="C252" s="102"/>
    </row>
    <row r="253" ht="15.75" customHeight="1">
      <c r="A253" s="102"/>
      <c r="B253" s="102"/>
      <c r="C253" s="102"/>
    </row>
    <row r="254" ht="15.75" customHeight="1">
      <c r="A254" s="102"/>
      <c r="B254" s="102"/>
      <c r="C254" s="102"/>
    </row>
    <row r="255" ht="15.75" customHeight="1">
      <c r="A255" s="102"/>
      <c r="B255" s="102"/>
      <c r="C255" s="102"/>
    </row>
    <row r="256" ht="15.75" customHeight="1">
      <c r="A256" s="102"/>
      <c r="B256" s="102"/>
      <c r="C256" s="102"/>
    </row>
    <row r="257" ht="15.75" customHeight="1">
      <c r="A257" s="102"/>
      <c r="B257" s="102"/>
      <c r="C257" s="102"/>
    </row>
    <row r="258" ht="15.75" customHeight="1">
      <c r="A258" s="102"/>
      <c r="B258" s="102"/>
      <c r="C258" s="102"/>
    </row>
    <row r="259" ht="15.75" customHeight="1">
      <c r="A259" s="102"/>
      <c r="B259" s="102"/>
      <c r="C259" s="102"/>
    </row>
    <row r="260" ht="15.75" customHeight="1">
      <c r="A260" s="102"/>
      <c r="B260" s="102"/>
      <c r="C260" s="102"/>
    </row>
    <row r="261" ht="15.75" customHeight="1">
      <c r="A261" s="102"/>
      <c r="B261" s="102"/>
      <c r="C261" s="102"/>
    </row>
    <row r="262" ht="15.75" customHeight="1">
      <c r="A262" s="102"/>
      <c r="B262" s="102"/>
      <c r="C262" s="102"/>
    </row>
    <row r="263" ht="15.75" customHeight="1">
      <c r="A263" s="102"/>
      <c r="B263" s="102"/>
      <c r="C263" s="102"/>
    </row>
    <row r="264" ht="15.75" customHeight="1">
      <c r="A264" s="102"/>
      <c r="B264" s="102"/>
      <c r="C264" s="102"/>
    </row>
    <row r="265" ht="15.75" customHeight="1">
      <c r="A265" s="102"/>
      <c r="B265" s="102"/>
      <c r="C265" s="102"/>
    </row>
    <row r="266" ht="15.75" customHeight="1">
      <c r="A266" s="102"/>
      <c r="B266" s="102"/>
      <c r="C266" s="102"/>
    </row>
    <row r="267" ht="15.75" customHeight="1">
      <c r="A267" s="102"/>
      <c r="B267" s="102"/>
      <c r="C267" s="102"/>
    </row>
    <row r="268" ht="15.75" customHeight="1">
      <c r="A268" s="102"/>
      <c r="B268" s="102"/>
      <c r="C268" s="102"/>
    </row>
    <row r="269" ht="15.75" customHeight="1">
      <c r="A269" s="102"/>
      <c r="B269" s="102"/>
      <c r="C269" s="102"/>
    </row>
    <row r="270" ht="15.75" customHeight="1">
      <c r="A270" s="102"/>
      <c r="B270" s="102"/>
      <c r="C270" s="102"/>
    </row>
    <row r="271" ht="15.75" customHeight="1">
      <c r="A271" s="102"/>
      <c r="B271" s="102"/>
      <c r="C271" s="102"/>
    </row>
    <row r="272" ht="15.75" customHeight="1">
      <c r="A272" s="102"/>
      <c r="B272" s="102"/>
      <c r="C272" s="102"/>
    </row>
    <row r="273" ht="15.75" customHeight="1">
      <c r="A273" s="102"/>
      <c r="B273" s="102"/>
      <c r="C273" s="102"/>
    </row>
    <row r="274" ht="15.75" customHeight="1">
      <c r="A274" s="102"/>
      <c r="B274" s="102"/>
      <c r="C274" s="102"/>
    </row>
    <row r="275" ht="15.75" customHeight="1">
      <c r="A275" s="102"/>
      <c r="B275" s="102"/>
      <c r="C275" s="102"/>
    </row>
    <row r="276" ht="15.75" customHeight="1">
      <c r="A276" s="102"/>
      <c r="B276" s="102"/>
      <c r="C276" s="102"/>
    </row>
    <row r="277" ht="15.75" customHeight="1">
      <c r="A277" s="102"/>
      <c r="B277" s="102"/>
      <c r="C277" s="102"/>
    </row>
    <row r="278" ht="15.75" customHeight="1">
      <c r="A278" s="102"/>
      <c r="B278" s="102"/>
      <c r="C278" s="102"/>
    </row>
    <row r="279" ht="15.75" customHeight="1">
      <c r="A279" s="102"/>
      <c r="B279" s="102"/>
      <c r="C279" s="102"/>
    </row>
    <row r="280" ht="15.75" customHeight="1">
      <c r="A280" s="102"/>
      <c r="B280" s="102"/>
      <c r="C280" s="102"/>
    </row>
    <row r="281" ht="15.75" customHeight="1">
      <c r="A281" s="102"/>
      <c r="B281" s="102"/>
      <c r="C281" s="102"/>
    </row>
    <row r="282" ht="15.75" customHeight="1">
      <c r="A282" s="102"/>
      <c r="B282" s="102"/>
      <c r="C282" s="102"/>
    </row>
    <row r="283" ht="15.75" customHeight="1">
      <c r="A283" s="102"/>
      <c r="B283" s="102"/>
      <c r="C283" s="102"/>
    </row>
    <row r="284" ht="15.75" customHeight="1">
      <c r="A284" s="102"/>
      <c r="B284" s="102"/>
      <c r="C284" s="102"/>
    </row>
    <row r="285" ht="15.75" customHeight="1">
      <c r="A285" s="102"/>
      <c r="B285" s="102"/>
      <c r="C285" s="102"/>
    </row>
    <row r="286" ht="15.75" customHeight="1">
      <c r="A286" s="102"/>
      <c r="B286" s="102"/>
      <c r="C286" s="102"/>
    </row>
    <row r="287" ht="15.75" customHeight="1">
      <c r="A287" s="102"/>
      <c r="B287" s="102"/>
      <c r="C287" s="102"/>
    </row>
    <row r="288" ht="15.75" customHeight="1">
      <c r="A288" s="102"/>
      <c r="B288" s="102"/>
      <c r="C288" s="102"/>
    </row>
    <row r="289" ht="15.75" customHeight="1">
      <c r="A289" s="102"/>
      <c r="B289" s="102"/>
      <c r="C289" s="102"/>
    </row>
    <row r="290" ht="15.75" customHeight="1">
      <c r="A290" s="102"/>
      <c r="B290" s="102"/>
      <c r="C290" s="102"/>
    </row>
    <row r="291" ht="15.75" customHeight="1">
      <c r="A291" s="102"/>
      <c r="B291" s="102"/>
      <c r="C291" s="102"/>
    </row>
    <row r="292" ht="15.75" customHeight="1">
      <c r="A292" s="102"/>
      <c r="B292" s="102"/>
      <c r="C292" s="102"/>
    </row>
    <row r="293" ht="15.75" customHeight="1">
      <c r="A293" s="102"/>
      <c r="B293" s="102"/>
      <c r="C293" s="102"/>
    </row>
    <row r="294" ht="15.75" customHeight="1">
      <c r="A294" s="102"/>
      <c r="B294" s="102"/>
      <c r="C294" s="102"/>
    </row>
    <row r="295" ht="15.75" customHeight="1">
      <c r="A295" s="102"/>
      <c r="B295" s="102"/>
      <c r="C295" s="102"/>
    </row>
    <row r="296" ht="15.75" customHeight="1">
      <c r="A296" s="102"/>
      <c r="B296" s="102"/>
      <c r="C296" s="102"/>
    </row>
    <row r="297" ht="15.75" customHeight="1">
      <c r="A297" s="102"/>
      <c r="B297" s="102"/>
      <c r="C297" s="102"/>
    </row>
    <row r="298" ht="15.75" customHeight="1">
      <c r="A298" s="102"/>
      <c r="B298" s="102"/>
      <c r="C298" s="102"/>
    </row>
    <row r="299" ht="15.75" customHeight="1">
      <c r="A299" s="102"/>
      <c r="B299" s="102"/>
      <c r="C299" s="102"/>
    </row>
    <row r="300" ht="15.75" customHeight="1">
      <c r="A300" s="102"/>
      <c r="B300" s="102"/>
      <c r="C300" s="102"/>
    </row>
    <row r="301" ht="15.75" customHeight="1">
      <c r="A301" s="102"/>
      <c r="B301" s="102"/>
      <c r="C301" s="102"/>
    </row>
    <row r="302" ht="15.75" customHeight="1">
      <c r="A302" s="102"/>
      <c r="B302" s="102"/>
      <c r="C302" s="102"/>
    </row>
    <row r="303" ht="15.75" customHeight="1">
      <c r="A303" s="102"/>
      <c r="B303" s="102"/>
      <c r="C303" s="102"/>
    </row>
    <row r="304" ht="15.75" customHeight="1">
      <c r="A304" s="102"/>
      <c r="B304" s="102"/>
      <c r="C304" s="102"/>
    </row>
    <row r="305" ht="15.75" customHeight="1">
      <c r="A305" s="102"/>
      <c r="B305" s="102"/>
      <c r="C305" s="102"/>
    </row>
    <row r="306" ht="15.75" customHeight="1">
      <c r="A306" s="102"/>
      <c r="B306" s="102"/>
      <c r="C306" s="102"/>
    </row>
    <row r="307" ht="15.75" customHeight="1">
      <c r="A307" s="102"/>
      <c r="B307" s="102"/>
      <c r="C307" s="102"/>
    </row>
    <row r="308" ht="15.75" customHeight="1">
      <c r="A308" s="102"/>
      <c r="B308" s="102"/>
      <c r="C308" s="102"/>
    </row>
    <row r="309" ht="15.75" customHeight="1">
      <c r="A309" s="102"/>
      <c r="B309" s="102"/>
      <c r="C309" s="102"/>
    </row>
    <row r="310" ht="15.75" customHeight="1">
      <c r="A310" s="102"/>
      <c r="B310" s="102"/>
      <c r="C310" s="102"/>
    </row>
    <row r="311" ht="15.75" customHeight="1">
      <c r="A311" s="102"/>
      <c r="B311" s="102"/>
      <c r="C311" s="102"/>
    </row>
    <row r="312" ht="15.75" customHeight="1">
      <c r="A312" s="102"/>
      <c r="B312" s="102"/>
      <c r="C312" s="102"/>
    </row>
    <row r="313" ht="15.75" customHeight="1">
      <c r="A313" s="102"/>
      <c r="B313" s="102"/>
      <c r="C313" s="102"/>
    </row>
    <row r="314" ht="15.75" customHeight="1">
      <c r="A314" s="102"/>
      <c r="B314" s="102"/>
      <c r="C314" s="102"/>
    </row>
    <row r="315" ht="15.75" customHeight="1">
      <c r="A315" s="102"/>
      <c r="B315" s="102"/>
      <c r="C315" s="102"/>
    </row>
    <row r="316" ht="15.75" customHeight="1">
      <c r="A316" s="102"/>
      <c r="B316" s="102"/>
      <c r="C316" s="102"/>
    </row>
    <row r="317" ht="15.75" customHeight="1">
      <c r="A317" s="102"/>
      <c r="B317" s="102"/>
      <c r="C317" s="102"/>
    </row>
    <row r="318" ht="15.75" customHeight="1">
      <c r="A318" s="102"/>
      <c r="B318" s="102"/>
      <c r="C318" s="102"/>
    </row>
    <row r="319" ht="15.75" customHeight="1">
      <c r="A319" s="102"/>
      <c r="B319" s="102"/>
      <c r="C319" s="102"/>
    </row>
    <row r="320" ht="15.75" customHeight="1">
      <c r="A320" s="102"/>
      <c r="B320" s="102"/>
      <c r="C320" s="102"/>
    </row>
    <row r="321" ht="15.75" customHeight="1">
      <c r="A321" s="102"/>
      <c r="B321" s="102"/>
      <c r="C321" s="102"/>
    </row>
    <row r="322" ht="15.75" customHeight="1">
      <c r="A322" s="102"/>
      <c r="B322" s="102"/>
      <c r="C322" s="102"/>
    </row>
    <row r="323" ht="15.75" customHeight="1">
      <c r="A323" s="102"/>
      <c r="B323" s="102"/>
      <c r="C323" s="102"/>
    </row>
    <row r="324" ht="15.75" customHeight="1">
      <c r="A324" s="102"/>
      <c r="B324" s="102"/>
      <c r="C324" s="102"/>
    </row>
    <row r="325" ht="15.75" customHeight="1">
      <c r="A325" s="102"/>
      <c r="B325" s="102"/>
      <c r="C325" s="102"/>
    </row>
    <row r="326" ht="15.75" customHeight="1">
      <c r="A326" s="102"/>
      <c r="B326" s="102"/>
      <c r="C326" s="102"/>
    </row>
    <row r="327" ht="15.75" customHeight="1">
      <c r="A327" s="102"/>
      <c r="B327" s="102"/>
      <c r="C327" s="102"/>
    </row>
    <row r="328" ht="15.75" customHeight="1">
      <c r="A328" s="102"/>
      <c r="B328" s="102"/>
      <c r="C328" s="102"/>
    </row>
    <row r="329" ht="15.75" customHeight="1">
      <c r="A329" s="102"/>
      <c r="B329" s="102"/>
      <c r="C329" s="102"/>
    </row>
    <row r="330" ht="15.75" customHeight="1">
      <c r="A330" s="102"/>
      <c r="B330" s="102"/>
      <c r="C330" s="102"/>
    </row>
    <row r="331" ht="15.75" customHeight="1">
      <c r="A331" s="102"/>
      <c r="B331" s="102"/>
      <c r="C331" s="102"/>
    </row>
    <row r="332" ht="15.75" customHeight="1">
      <c r="A332" s="102"/>
      <c r="B332" s="102"/>
      <c r="C332" s="102"/>
    </row>
    <row r="333" ht="15.75" customHeight="1">
      <c r="A333" s="102"/>
      <c r="B333" s="102"/>
      <c r="C333" s="102"/>
    </row>
    <row r="334" ht="15.75" customHeight="1">
      <c r="A334" s="102"/>
      <c r="B334" s="102"/>
      <c r="C334" s="102"/>
    </row>
    <row r="335" ht="15.75" customHeight="1">
      <c r="A335" s="102"/>
      <c r="B335" s="102"/>
      <c r="C335" s="102"/>
    </row>
    <row r="336" ht="15.75" customHeight="1">
      <c r="A336" s="102"/>
      <c r="B336" s="102"/>
      <c r="C336" s="102"/>
    </row>
    <row r="337" ht="15.75" customHeight="1">
      <c r="A337" s="102"/>
      <c r="B337" s="102"/>
      <c r="C337" s="102"/>
    </row>
    <row r="338" ht="15.75" customHeight="1">
      <c r="A338" s="102"/>
      <c r="B338" s="102"/>
      <c r="C338" s="102"/>
    </row>
    <row r="339" ht="15.75" customHeight="1">
      <c r="A339" s="102"/>
      <c r="B339" s="102"/>
      <c r="C339" s="102"/>
    </row>
    <row r="340" ht="15.75" customHeight="1">
      <c r="A340" s="102"/>
      <c r="B340" s="102"/>
      <c r="C340" s="102"/>
    </row>
    <row r="341" ht="15.75" customHeight="1">
      <c r="A341" s="102"/>
      <c r="B341" s="102"/>
      <c r="C341" s="102"/>
    </row>
    <row r="342" ht="15.75" customHeight="1">
      <c r="A342" s="102"/>
      <c r="B342" s="102"/>
      <c r="C342" s="102"/>
    </row>
    <row r="343" ht="15.75" customHeight="1">
      <c r="A343" s="102"/>
      <c r="B343" s="102"/>
      <c r="C343" s="102"/>
    </row>
    <row r="344" ht="15.75" customHeight="1">
      <c r="A344" s="102"/>
      <c r="B344" s="102"/>
      <c r="C344" s="102"/>
    </row>
    <row r="345" ht="15.75" customHeight="1">
      <c r="A345" s="102"/>
      <c r="B345" s="102"/>
      <c r="C345" s="102"/>
    </row>
    <row r="346" ht="15.75" customHeight="1">
      <c r="A346" s="102"/>
      <c r="B346" s="102"/>
      <c r="C346" s="102"/>
    </row>
    <row r="347" ht="15.75" customHeight="1">
      <c r="A347" s="102"/>
      <c r="B347" s="102"/>
      <c r="C347" s="102"/>
    </row>
    <row r="348" ht="15.75" customHeight="1">
      <c r="A348" s="102"/>
      <c r="B348" s="102"/>
      <c r="C348" s="102"/>
    </row>
    <row r="349" ht="15.75" customHeight="1">
      <c r="A349" s="102"/>
      <c r="B349" s="102"/>
      <c r="C349" s="102"/>
    </row>
    <row r="350" ht="15.75" customHeight="1">
      <c r="A350" s="102"/>
      <c r="B350" s="102"/>
      <c r="C350" s="102"/>
    </row>
    <row r="351" ht="15.75" customHeight="1">
      <c r="A351" s="102"/>
      <c r="B351" s="102"/>
      <c r="C351" s="102"/>
    </row>
    <row r="352" ht="15.75" customHeight="1">
      <c r="A352" s="102"/>
      <c r="B352" s="102"/>
      <c r="C352" s="102"/>
    </row>
    <row r="353" ht="15.75" customHeight="1">
      <c r="A353" s="102"/>
      <c r="B353" s="102"/>
      <c r="C353" s="102"/>
    </row>
    <row r="354" ht="15.75" customHeight="1">
      <c r="A354" s="102"/>
      <c r="B354" s="102"/>
      <c r="C354" s="102"/>
    </row>
    <row r="355" ht="15.75" customHeight="1">
      <c r="A355" s="102"/>
      <c r="B355" s="102"/>
      <c r="C355" s="102"/>
    </row>
    <row r="356" ht="15.75" customHeight="1">
      <c r="A356" s="102"/>
      <c r="B356" s="102"/>
      <c r="C356" s="102"/>
    </row>
    <row r="357" ht="15.75" customHeight="1">
      <c r="A357" s="102"/>
      <c r="B357" s="102"/>
      <c r="C357" s="102"/>
    </row>
    <row r="358" ht="15.75" customHeight="1">
      <c r="A358" s="102"/>
      <c r="B358" s="102"/>
      <c r="C358" s="102"/>
    </row>
    <row r="359" ht="15.75" customHeight="1">
      <c r="A359" s="102"/>
      <c r="B359" s="102"/>
      <c r="C359" s="102"/>
    </row>
    <row r="360" ht="15.75" customHeight="1">
      <c r="A360" s="102"/>
      <c r="B360" s="102"/>
      <c r="C360" s="102"/>
    </row>
    <row r="361" ht="15.75" customHeight="1">
      <c r="A361" s="102"/>
      <c r="B361" s="102"/>
      <c r="C361" s="102"/>
    </row>
    <row r="362" ht="15.75" customHeight="1">
      <c r="A362" s="102"/>
      <c r="B362" s="102"/>
      <c r="C362" s="102"/>
    </row>
    <row r="363" ht="15.75" customHeight="1">
      <c r="A363" s="102"/>
      <c r="B363" s="102"/>
      <c r="C363" s="102"/>
    </row>
    <row r="364" ht="15.75" customHeight="1">
      <c r="A364" s="102"/>
      <c r="B364" s="102"/>
      <c r="C364" s="102"/>
    </row>
    <row r="365" ht="15.75" customHeight="1">
      <c r="A365" s="102"/>
      <c r="B365" s="102"/>
      <c r="C365" s="102"/>
    </row>
    <row r="366" ht="15.75" customHeight="1">
      <c r="A366" s="102"/>
      <c r="B366" s="102"/>
      <c r="C366" s="102"/>
    </row>
    <row r="367" ht="15.75" customHeight="1">
      <c r="A367" s="102"/>
      <c r="B367" s="102"/>
      <c r="C367" s="102"/>
    </row>
    <row r="368" ht="15.75" customHeight="1">
      <c r="A368" s="102"/>
      <c r="B368" s="102"/>
      <c r="C368" s="102"/>
    </row>
    <row r="369" ht="15.75" customHeight="1">
      <c r="A369" s="102"/>
      <c r="B369" s="102"/>
      <c r="C369" s="102"/>
    </row>
    <row r="370" ht="15.75" customHeight="1">
      <c r="A370" s="102"/>
      <c r="B370" s="102"/>
      <c r="C370" s="102"/>
    </row>
    <row r="371" ht="15.75" customHeight="1">
      <c r="A371" s="102"/>
      <c r="B371" s="102"/>
      <c r="C371" s="102"/>
    </row>
    <row r="372" ht="15.75" customHeight="1">
      <c r="A372" s="102"/>
      <c r="B372" s="102"/>
      <c r="C372" s="102"/>
    </row>
    <row r="373" ht="15.75" customHeight="1">
      <c r="A373" s="102"/>
      <c r="B373" s="102"/>
      <c r="C373" s="102"/>
    </row>
    <row r="374" ht="15.75" customHeight="1">
      <c r="A374" s="102"/>
      <c r="B374" s="102"/>
      <c r="C374" s="102"/>
    </row>
    <row r="375" ht="15.75" customHeight="1">
      <c r="A375" s="102"/>
      <c r="B375" s="102"/>
      <c r="C375" s="102"/>
    </row>
    <row r="376" ht="15.75" customHeight="1">
      <c r="A376" s="102"/>
      <c r="B376" s="102"/>
      <c r="C376" s="102"/>
    </row>
    <row r="377" ht="15.75" customHeight="1">
      <c r="A377" s="102"/>
      <c r="B377" s="102"/>
      <c r="C377" s="102"/>
    </row>
    <row r="378" ht="15.75" customHeight="1">
      <c r="A378" s="102"/>
      <c r="B378" s="102"/>
      <c r="C378" s="102"/>
    </row>
    <row r="379" ht="15.75" customHeight="1">
      <c r="A379" s="102"/>
      <c r="B379" s="102"/>
      <c r="C379" s="102"/>
    </row>
    <row r="380" ht="15.75" customHeight="1">
      <c r="A380" s="102"/>
      <c r="B380" s="102"/>
      <c r="C380" s="102"/>
    </row>
    <row r="381" ht="15.75" customHeight="1">
      <c r="A381" s="102"/>
      <c r="B381" s="102"/>
      <c r="C381" s="102"/>
    </row>
    <row r="382" ht="15.75" customHeight="1">
      <c r="A382" s="102"/>
      <c r="B382" s="102"/>
      <c r="C382" s="102"/>
    </row>
    <row r="383" ht="15.75" customHeight="1">
      <c r="A383" s="102"/>
      <c r="B383" s="102"/>
      <c r="C383" s="102"/>
    </row>
    <row r="384" ht="15.75" customHeight="1">
      <c r="A384" s="102"/>
      <c r="B384" s="102"/>
      <c r="C384" s="102"/>
    </row>
    <row r="385" ht="15.75" customHeight="1">
      <c r="A385" s="102"/>
      <c r="B385" s="102"/>
      <c r="C385" s="102"/>
    </row>
    <row r="386" ht="15.75" customHeight="1">
      <c r="A386" s="102"/>
      <c r="B386" s="102"/>
      <c r="C386" s="102"/>
    </row>
    <row r="387" ht="15.75" customHeight="1">
      <c r="A387" s="102"/>
      <c r="B387" s="102"/>
      <c r="C387" s="102"/>
    </row>
    <row r="388" ht="15.75" customHeight="1">
      <c r="A388" s="102"/>
      <c r="B388" s="102"/>
      <c r="C388" s="102"/>
    </row>
    <row r="389" ht="15.75" customHeight="1">
      <c r="A389" s="102"/>
      <c r="B389" s="102"/>
      <c r="C389" s="102"/>
    </row>
    <row r="390" ht="15.75" customHeight="1">
      <c r="A390" s="102"/>
      <c r="B390" s="102"/>
      <c r="C390" s="102"/>
    </row>
    <row r="391" ht="15.75" customHeight="1">
      <c r="A391" s="102"/>
      <c r="B391" s="102"/>
      <c r="C391" s="102"/>
    </row>
    <row r="392" ht="15.75" customHeight="1">
      <c r="A392" s="102"/>
      <c r="B392" s="102"/>
      <c r="C392" s="102"/>
    </row>
    <row r="393" ht="15.75" customHeight="1">
      <c r="A393" s="102"/>
      <c r="B393" s="102"/>
      <c r="C393" s="102"/>
    </row>
    <row r="394" ht="15.75" customHeight="1">
      <c r="A394" s="102"/>
      <c r="B394" s="102"/>
      <c r="C394" s="102"/>
    </row>
    <row r="395" ht="15.75" customHeight="1">
      <c r="A395" s="102"/>
      <c r="B395" s="102"/>
      <c r="C395" s="102"/>
    </row>
    <row r="396" ht="15.75" customHeight="1">
      <c r="A396" s="102"/>
      <c r="B396" s="102"/>
      <c r="C396" s="102"/>
    </row>
    <row r="397" ht="15.75" customHeight="1">
      <c r="A397" s="102"/>
      <c r="B397" s="102"/>
      <c r="C397" s="102"/>
    </row>
    <row r="398" ht="15.75" customHeight="1">
      <c r="A398" s="102"/>
      <c r="B398" s="102"/>
      <c r="C398" s="102"/>
    </row>
    <row r="399" ht="15.75" customHeight="1">
      <c r="A399" s="102"/>
      <c r="B399" s="102"/>
      <c r="C399" s="102"/>
    </row>
    <row r="400" ht="15.75" customHeight="1">
      <c r="A400" s="102"/>
      <c r="B400" s="102"/>
      <c r="C400" s="102"/>
    </row>
    <row r="401" ht="15.75" customHeight="1">
      <c r="A401" s="102"/>
      <c r="B401" s="102"/>
      <c r="C401" s="102"/>
    </row>
    <row r="402" ht="15.75" customHeight="1">
      <c r="A402" s="102"/>
      <c r="B402" s="102"/>
      <c r="C402" s="102"/>
    </row>
    <row r="403" ht="15.75" customHeight="1">
      <c r="A403" s="102"/>
      <c r="B403" s="102"/>
      <c r="C403" s="102"/>
    </row>
    <row r="404" ht="15.75" customHeight="1">
      <c r="A404" s="102"/>
      <c r="B404" s="102"/>
      <c r="C404" s="102"/>
    </row>
    <row r="405" ht="15.75" customHeight="1">
      <c r="A405" s="102"/>
      <c r="B405" s="102"/>
      <c r="C405" s="102"/>
    </row>
    <row r="406" ht="15.75" customHeight="1">
      <c r="A406" s="102"/>
      <c r="B406" s="102"/>
      <c r="C406" s="102"/>
    </row>
    <row r="407" ht="15.75" customHeight="1">
      <c r="A407" s="102"/>
      <c r="B407" s="102"/>
      <c r="C407" s="102"/>
    </row>
    <row r="408" ht="15.75" customHeight="1">
      <c r="A408" s="102"/>
      <c r="B408" s="102"/>
      <c r="C408" s="102"/>
    </row>
    <row r="409" ht="15.75" customHeight="1">
      <c r="A409" s="102"/>
      <c r="B409" s="102"/>
      <c r="C409" s="102"/>
    </row>
    <row r="410" ht="15.75" customHeight="1">
      <c r="A410" s="102"/>
      <c r="B410" s="102"/>
      <c r="C410" s="102"/>
    </row>
    <row r="411" ht="15.75" customHeight="1">
      <c r="A411" s="102"/>
      <c r="B411" s="102"/>
      <c r="C411" s="102"/>
    </row>
    <row r="412" ht="15.75" customHeight="1">
      <c r="A412" s="102"/>
      <c r="B412" s="102"/>
      <c r="C412" s="102"/>
    </row>
    <row r="413" ht="15.75" customHeight="1">
      <c r="A413" s="102"/>
      <c r="B413" s="102"/>
      <c r="C413" s="102"/>
    </row>
    <row r="414" ht="15.75" customHeight="1">
      <c r="A414" s="102"/>
      <c r="B414" s="102"/>
      <c r="C414" s="102"/>
    </row>
    <row r="415" ht="15.75" customHeight="1">
      <c r="A415" s="102"/>
      <c r="B415" s="102"/>
      <c r="C415" s="102"/>
    </row>
    <row r="416" ht="15.75" customHeight="1">
      <c r="A416" s="102"/>
      <c r="B416" s="102"/>
      <c r="C416" s="102"/>
    </row>
    <row r="417" ht="15.75" customHeight="1">
      <c r="A417" s="102"/>
      <c r="B417" s="102"/>
      <c r="C417" s="102"/>
    </row>
    <row r="418" ht="15.75" customHeight="1">
      <c r="A418" s="102"/>
      <c r="B418" s="102"/>
      <c r="C418" s="102"/>
    </row>
    <row r="419" ht="15.75" customHeight="1">
      <c r="A419" s="102"/>
      <c r="B419" s="102"/>
      <c r="C419" s="102"/>
    </row>
    <row r="420" ht="15.75" customHeight="1">
      <c r="A420" s="102"/>
      <c r="B420" s="102"/>
      <c r="C420" s="102"/>
    </row>
    <row r="421" ht="15.75" customHeight="1">
      <c r="A421" s="102"/>
      <c r="B421" s="102"/>
      <c r="C421" s="102"/>
    </row>
    <row r="422" ht="15.75" customHeight="1">
      <c r="A422" s="102"/>
      <c r="B422" s="102"/>
      <c r="C422" s="102"/>
    </row>
    <row r="423" ht="15.75" customHeight="1">
      <c r="A423" s="102"/>
      <c r="B423" s="102"/>
      <c r="C423" s="102"/>
    </row>
    <row r="424" ht="15.75" customHeight="1">
      <c r="A424" s="102"/>
      <c r="B424" s="102"/>
      <c r="C424" s="102"/>
    </row>
    <row r="425" ht="15.75" customHeight="1">
      <c r="A425" s="102"/>
      <c r="B425" s="102"/>
      <c r="C425" s="102"/>
    </row>
    <row r="426" ht="15.75" customHeight="1">
      <c r="A426" s="102"/>
      <c r="B426" s="102"/>
      <c r="C426" s="102"/>
    </row>
    <row r="427" ht="15.75" customHeight="1">
      <c r="A427" s="102"/>
      <c r="B427" s="102"/>
      <c r="C427" s="102"/>
    </row>
    <row r="428" ht="15.75" customHeight="1">
      <c r="A428" s="102"/>
      <c r="B428" s="102"/>
      <c r="C428" s="102"/>
    </row>
    <row r="429" ht="15.75" customHeight="1">
      <c r="A429" s="102"/>
      <c r="B429" s="102"/>
      <c r="C429" s="102"/>
    </row>
    <row r="430" ht="15.75" customHeight="1">
      <c r="A430" s="102"/>
      <c r="B430" s="102"/>
      <c r="C430" s="102"/>
    </row>
    <row r="431" ht="15.75" customHeight="1">
      <c r="A431" s="102"/>
      <c r="B431" s="102"/>
      <c r="C431" s="102"/>
    </row>
    <row r="432" ht="15.75" customHeight="1">
      <c r="A432" s="102"/>
      <c r="B432" s="102"/>
      <c r="C432" s="102"/>
    </row>
    <row r="433" ht="15.75" customHeight="1">
      <c r="A433" s="102"/>
      <c r="B433" s="102"/>
      <c r="C433" s="102"/>
    </row>
    <row r="434" ht="15.75" customHeight="1">
      <c r="A434" s="102"/>
      <c r="B434" s="102"/>
      <c r="C434" s="102"/>
    </row>
    <row r="435" ht="15.75" customHeight="1">
      <c r="A435" s="102"/>
      <c r="B435" s="102"/>
      <c r="C435" s="102"/>
    </row>
    <row r="436" ht="15.75" customHeight="1">
      <c r="A436" s="102"/>
      <c r="B436" s="102"/>
      <c r="C436" s="102"/>
    </row>
    <row r="437" ht="15.75" customHeight="1">
      <c r="A437" s="102"/>
      <c r="B437" s="102"/>
      <c r="C437" s="102"/>
    </row>
    <row r="438" ht="15.75" customHeight="1">
      <c r="A438" s="102"/>
      <c r="B438" s="102"/>
      <c r="C438" s="102"/>
    </row>
    <row r="439" ht="15.75" customHeight="1">
      <c r="A439" s="102"/>
      <c r="B439" s="102"/>
      <c r="C439" s="102"/>
    </row>
    <row r="440" ht="15.75" customHeight="1">
      <c r="A440" s="102"/>
      <c r="B440" s="102"/>
      <c r="C440" s="102"/>
    </row>
    <row r="441" ht="15.75" customHeight="1">
      <c r="A441" s="102"/>
      <c r="B441" s="102"/>
      <c r="C441" s="102"/>
    </row>
    <row r="442" ht="15.75" customHeight="1">
      <c r="A442" s="102"/>
      <c r="B442" s="102"/>
      <c r="C442" s="102"/>
    </row>
    <row r="443" ht="15.75" customHeight="1">
      <c r="A443" s="102"/>
      <c r="B443" s="102"/>
      <c r="C443" s="102"/>
    </row>
    <row r="444" ht="15.75" customHeight="1">
      <c r="A444" s="102"/>
      <c r="B444" s="102"/>
      <c r="C444" s="102"/>
    </row>
    <row r="445" ht="15.75" customHeight="1">
      <c r="A445" s="102"/>
      <c r="B445" s="102"/>
      <c r="C445" s="102"/>
    </row>
    <row r="446" ht="15.75" customHeight="1">
      <c r="A446" s="102"/>
      <c r="B446" s="102"/>
      <c r="C446" s="102"/>
    </row>
    <row r="447" ht="15.75" customHeight="1">
      <c r="A447" s="102"/>
      <c r="B447" s="102"/>
      <c r="C447" s="102"/>
    </row>
    <row r="448" ht="15.75" customHeight="1">
      <c r="A448" s="102"/>
      <c r="B448" s="102"/>
      <c r="C448" s="102"/>
    </row>
    <row r="449" ht="15.75" customHeight="1">
      <c r="A449" s="102"/>
      <c r="B449" s="102"/>
      <c r="C449" s="102"/>
    </row>
    <row r="450" ht="15.75" customHeight="1">
      <c r="A450" s="102"/>
      <c r="B450" s="102"/>
      <c r="C450" s="102"/>
    </row>
    <row r="451" ht="15.75" customHeight="1">
      <c r="A451" s="102"/>
      <c r="B451" s="102"/>
      <c r="C451" s="102"/>
    </row>
    <row r="452" ht="15.75" customHeight="1">
      <c r="A452" s="102"/>
      <c r="B452" s="102"/>
      <c r="C452" s="102"/>
    </row>
    <row r="453" ht="15.75" customHeight="1">
      <c r="A453" s="102"/>
      <c r="B453" s="102"/>
      <c r="C453" s="102"/>
    </row>
    <row r="454" ht="15.75" customHeight="1">
      <c r="A454" s="102"/>
      <c r="B454" s="102"/>
      <c r="C454" s="102"/>
    </row>
    <row r="455" ht="15.75" customHeight="1">
      <c r="A455" s="102"/>
      <c r="B455" s="102"/>
      <c r="C455" s="102"/>
    </row>
    <row r="456" ht="15.75" customHeight="1">
      <c r="A456" s="102"/>
      <c r="B456" s="102"/>
      <c r="C456" s="102"/>
    </row>
    <row r="457" ht="15.75" customHeight="1">
      <c r="A457" s="102"/>
      <c r="B457" s="102"/>
      <c r="C457" s="102"/>
    </row>
    <row r="458" ht="15.75" customHeight="1">
      <c r="A458" s="102"/>
      <c r="B458" s="102"/>
      <c r="C458" s="102"/>
    </row>
    <row r="459" ht="15.75" customHeight="1">
      <c r="A459" s="102"/>
      <c r="B459" s="102"/>
      <c r="C459" s="102"/>
    </row>
    <row r="460" ht="15.75" customHeight="1">
      <c r="A460" s="102"/>
      <c r="B460" s="102"/>
      <c r="C460" s="102"/>
    </row>
    <row r="461" ht="15.75" customHeight="1">
      <c r="A461" s="102"/>
      <c r="B461" s="102"/>
      <c r="C461" s="102"/>
    </row>
    <row r="462" ht="15.75" customHeight="1">
      <c r="A462" s="102"/>
      <c r="B462" s="102"/>
      <c r="C462" s="102"/>
    </row>
    <row r="463" ht="15.75" customHeight="1">
      <c r="A463" s="102"/>
      <c r="B463" s="102"/>
      <c r="C463" s="102"/>
    </row>
    <row r="464" ht="15.75" customHeight="1">
      <c r="A464" s="102"/>
      <c r="B464" s="102"/>
      <c r="C464" s="102"/>
    </row>
    <row r="465" ht="15.75" customHeight="1">
      <c r="A465" s="102"/>
      <c r="B465" s="102"/>
      <c r="C465" s="102"/>
    </row>
    <row r="466" ht="15.75" customHeight="1">
      <c r="A466" s="102"/>
      <c r="B466" s="102"/>
      <c r="C466" s="102"/>
    </row>
    <row r="467" ht="15.75" customHeight="1">
      <c r="A467" s="102"/>
      <c r="B467" s="102"/>
      <c r="C467" s="102"/>
    </row>
    <row r="468" ht="15.75" customHeight="1">
      <c r="A468" s="102"/>
      <c r="B468" s="102"/>
      <c r="C468" s="102"/>
    </row>
    <row r="469" ht="15.75" customHeight="1">
      <c r="A469" s="102"/>
      <c r="B469" s="102"/>
      <c r="C469" s="102"/>
    </row>
    <row r="470" ht="15.75" customHeight="1">
      <c r="A470" s="102"/>
      <c r="B470" s="102"/>
      <c r="C470" s="102"/>
    </row>
    <row r="471" ht="15.75" customHeight="1">
      <c r="A471" s="102"/>
      <c r="B471" s="102"/>
      <c r="C471" s="102"/>
    </row>
    <row r="472" ht="15.75" customHeight="1">
      <c r="A472" s="102"/>
      <c r="B472" s="102"/>
      <c r="C472" s="102"/>
    </row>
    <row r="473" ht="15.75" customHeight="1">
      <c r="A473" s="102"/>
      <c r="B473" s="102"/>
      <c r="C473" s="102"/>
    </row>
    <row r="474" ht="15.75" customHeight="1">
      <c r="A474" s="102"/>
      <c r="B474" s="102"/>
      <c r="C474" s="102"/>
    </row>
    <row r="475" ht="15.75" customHeight="1">
      <c r="A475" s="102"/>
      <c r="B475" s="102"/>
      <c r="C475" s="102"/>
    </row>
    <row r="476" ht="15.75" customHeight="1">
      <c r="A476" s="102"/>
      <c r="B476" s="102"/>
      <c r="C476" s="102"/>
    </row>
    <row r="477" ht="15.75" customHeight="1">
      <c r="A477" s="102"/>
      <c r="B477" s="102"/>
      <c r="C477" s="102"/>
    </row>
    <row r="478" ht="15.75" customHeight="1">
      <c r="A478" s="102"/>
      <c r="B478" s="102"/>
      <c r="C478" s="102"/>
    </row>
    <row r="479" ht="15.75" customHeight="1">
      <c r="A479" s="102"/>
      <c r="B479" s="102"/>
      <c r="C479" s="102"/>
    </row>
    <row r="480" ht="15.75" customHeight="1">
      <c r="A480" s="102"/>
      <c r="B480" s="102"/>
      <c r="C480" s="102"/>
    </row>
    <row r="481" ht="15.75" customHeight="1">
      <c r="A481" s="102"/>
      <c r="B481" s="102"/>
      <c r="C481" s="102"/>
    </row>
    <row r="482" ht="15.75" customHeight="1">
      <c r="A482" s="102"/>
      <c r="B482" s="102"/>
      <c r="C482" s="102"/>
    </row>
    <row r="483" ht="15.75" customHeight="1">
      <c r="A483" s="102"/>
      <c r="B483" s="102"/>
      <c r="C483" s="102"/>
    </row>
    <row r="484" ht="15.75" customHeight="1">
      <c r="A484" s="102"/>
      <c r="B484" s="102"/>
      <c r="C484" s="102"/>
    </row>
    <row r="485" ht="15.75" customHeight="1">
      <c r="A485" s="102"/>
      <c r="B485" s="102"/>
      <c r="C485" s="102"/>
    </row>
    <row r="486" ht="15.75" customHeight="1">
      <c r="A486" s="102"/>
      <c r="B486" s="102"/>
      <c r="C486" s="102"/>
    </row>
    <row r="487" ht="15.75" customHeight="1">
      <c r="A487" s="102"/>
      <c r="B487" s="102"/>
      <c r="C487" s="102"/>
    </row>
    <row r="488" ht="15.75" customHeight="1">
      <c r="A488" s="102"/>
      <c r="B488" s="102"/>
      <c r="C488" s="102"/>
    </row>
    <row r="489" ht="15.75" customHeight="1">
      <c r="A489" s="102"/>
      <c r="B489" s="102"/>
      <c r="C489" s="102"/>
    </row>
    <row r="490" ht="15.75" customHeight="1">
      <c r="A490" s="102"/>
      <c r="B490" s="102"/>
      <c r="C490" s="102"/>
    </row>
    <row r="491" ht="15.75" customHeight="1">
      <c r="A491" s="102"/>
      <c r="B491" s="102"/>
      <c r="C491" s="102"/>
    </row>
    <row r="492" ht="15.75" customHeight="1">
      <c r="A492" s="102"/>
      <c r="B492" s="102"/>
      <c r="C492" s="102"/>
    </row>
    <row r="493" ht="15.75" customHeight="1">
      <c r="A493" s="102"/>
      <c r="B493" s="102"/>
      <c r="C493" s="102"/>
    </row>
    <row r="494" ht="15.75" customHeight="1">
      <c r="A494" s="102"/>
      <c r="B494" s="102"/>
      <c r="C494" s="102"/>
    </row>
    <row r="495" ht="15.75" customHeight="1">
      <c r="A495" s="102"/>
      <c r="B495" s="102"/>
      <c r="C495" s="102"/>
    </row>
    <row r="496" ht="15.75" customHeight="1">
      <c r="A496" s="102"/>
      <c r="B496" s="102"/>
      <c r="C496" s="102"/>
    </row>
    <row r="497" ht="15.75" customHeight="1">
      <c r="A497" s="102"/>
      <c r="B497" s="102"/>
      <c r="C497" s="102"/>
    </row>
    <row r="498" ht="15.75" customHeight="1">
      <c r="A498" s="102"/>
      <c r="B498" s="102"/>
      <c r="C498" s="102"/>
    </row>
    <row r="499" ht="15.75" customHeight="1">
      <c r="A499" s="102"/>
      <c r="B499" s="102"/>
      <c r="C499" s="102"/>
    </row>
    <row r="500" ht="15.75" customHeight="1">
      <c r="A500" s="102"/>
      <c r="B500" s="102"/>
      <c r="C500" s="102"/>
    </row>
    <row r="501" ht="15.75" customHeight="1">
      <c r="A501" s="102"/>
      <c r="B501" s="102"/>
      <c r="C501" s="102"/>
    </row>
    <row r="502" ht="15.75" customHeight="1">
      <c r="A502" s="102"/>
      <c r="B502" s="102"/>
      <c r="C502" s="102"/>
    </row>
    <row r="503" ht="15.75" customHeight="1">
      <c r="A503" s="102"/>
      <c r="B503" s="102"/>
      <c r="C503" s="102"/>
    </row>
    <row r="504" ht="15.75" customHeight="1">
      <c r="A504" s="102"/>
      <c r="B504" s="102"/>
      <c r="C504" s="102"/>
    </row>
    <row r="505" ht="15.75" customHeight="1">
      <c r="A505" s="102"/>
      <c r="B505" s="102"/>
      <c r="C505" s="102"/>
    </row>
    <row r="506" ht="15.75" customHeight="1">
      <c r="A506" s="102"/>
      <c r="B506" s="102"/>
      <c r="C506" s="102"/>
    </row>
    <row r="507" ht="15.75" customHeight="1">
      <c r="A507" s="102"/>
      <c r="B507" s="102"/>
      <c r="C507" s="102"/>
    </row>
    <row r="508" ht="15.75" customHeight="1">
      <c r="A508" s="102"/>
      <c r="B508" s="102"/>
      <c r="C508" s="102"/>
    </row>
    <row r="509" ht="15.75" customHeight="1">
      <c r="A509" s="102"/>
      <c r="B509" s="102"/>
      <c r="C509" s="102"/>
    </row>
    <row r="510" ht="15.75" customHeight="1">
      <c r="A510" s="102"/>
      <c r="B510" s="102"/>
      <c r="C510" s="102"/>
    </row>
    <row r="511" ht="15.75" customHeight="1">
      <c r="A511" s="102"/>
      <c r="B511" s="102"/>
      <c r="C511" s="102"/>
    </row>
    <row r="512" ht="15.75" customHeight="1">
      <c r="A512" s="102"/>
      <c r="B512" s="102"/>
      <c r="C512" s="102"/>
    </row>
    <row r="513" ht="15.75" customHeight="1">
      <c r="A513" s="102"/>
      <c r="B513" s="102"/>
      <c r="C513" s="102"/>
    </row>
    <row r="514" ht="15.75" customHeight="1">
      <c r="A514" s="102"/>
      <c r="B514" s="102"/>
      <c r="C514" s="102"/>
    </row>
    <row r="515" ht="15.75" customHeight="1">
      <c r="A515" s="102"/>
      <c r="B515" s="102"/>
      <c r="C515" s="102"/>
    </row>
    <row r="516" ht="15.75" customHeight="1">
      <c r="A516" s="102"/>
      <c r="B516" s="102"/>
      <c r="C516" s="102"/>
    </row>
    <row r="517" ht="15.75" customHeight="1">
      <c r="A517" s="102"/>
      <c r="B517" s="102"/>
      <c r="C517" s="102"/>
    </row>
    <row r="518" ht="15.75" customHeight="1">
      <c r="A518" s="102"/>
      <c r="B518" s="102"/>
      <c r="C518" s="102"/>
    </row>
    <row r="519" ht="15.75" customHeight="1">
      <c r="A519" s="102"/>
      <c r="B519" s="102"/>
      <c r="C519" s="102"/>
    </row>
    <row r="520" ht="15.75" customHeight="1">
      <c r="A520" s="102"/>
      <c r="B520" s="102"/>
      <c r="C520" s="102"/>
    </row>
    <row r="521" ht="15.75" customHeight="1">
      <c r="A521" s="102"/>
      <c r="B521" s="102"/>
      <c r="C521" s="102"/>
    </row>
    <row r="522" ht="15.75" customHeight="1">
      <c r="A522" s="102"/>
      <c r="B522" s="102"/>
      <c r="C522" s="102"/>
    </row>
    <row r="523" ht="15.75" customHeight="1">
      <c r="A523" s="102"/>
      <c r="B523" s="102"/>
      <c r="C523" s="102"/>
    </row>
    <row r="524" ht="15.75" customHeight="1">
      <c r="A524" s="102"/>
      <c r="B524" s="102"/>
      <c r="C524" s="102"/>
    </row>
    <row r="525" ht="15.75" customHeight="1">
      <c r="A525" s="102"/>
      <c r="B525" s="102"/>
      <c r="C525" s="102"/>
    </row>
    <row r="526" ht="15.75" customHeight="1">
      <c r="A526" s="102"/>
      <c r="B526" s="102"/>
      <c r="C526" s="102"/>
    </row>
    <row r="527" ht="15.75" customHeight="1">
      <c r="A527" s="102"/>
      <c r="B527" s="102"/>
      <c r="C527" s="102"/>
    </row>
    <row r="528" ht="15.75" customHeight="1">
      <c r="A528" s="102"/>
      <c r="B528" s="102"/>
      <c r="C528" s="102"/>
    </row>
    <row r="529" ht="15.75" customHeight="1">
      <c r="A529" s="102"/>
      <c r="B529" s="102"/>
      <c r="C529" s="102"/>
    </row>
    <row r="530" ht="15.75" customHeight="1">
      <c r="A530" s="102"/>
      <c r="B530" s="102"/>
      <c r="C530" s="102"/>
    </row>
    <row r="531" ht="15.75" customHeight="1">
      <c r="A531" s="102"/>
      <c r="B531" s="102"/>
      <c r="C531" s="102"/>
    </row>
    <row r="532" ht="15.75" customHeight="1">
      <c r="A532" s="102"/>
      <c r="B532" s="102"/>
      <c r="C532" s="102"/>
    </row>
    <row r="533" ht="15.75" customHeight="1">
      <c r="A533" s="102"/>
      <c r="B533" s="102"/>
      <c r="C533" s="102"/>
    </row>
    <row r="534" ht="15.75" customHeight="1">
      <c r="A534" s="102"/>
      <c r="B534" s="102"/>
      <c r="C534" s="102"/>
    </row>
    <row r="535" ht="15.75" customHeight="1">
      <c r="A535" s="102"/>
      <c r="B535" s="102"/>
      <c r="C535" s="102"/>
    </row>
    <row r="536" ht="15.75" customHeight="1">
      <c r="A536" s="102"/>
      <c r="B536" s="102"/>
      <c r="C536" s="102"/>
    </row>
    <row r="537" ht="15.75" customHeight="1">
      <c r="A537" s="102"/>
      <c r="B537" s="102"/>
      <c r="C537" s="102"/>
    </row>
    <row r="538" ht="15.75" customHeight="1">
      <c r="A538" s="102"/>
      <c r="B538" s="102"/>
      <c r="C538" s="102"/>
    </row>
    <row r="539" ht="15.75" customHeight="1">
      <c r="A539" s="102"/>
      <c r="B539" s="102"/>
      <c r="C539" s="102"/>
    </row>
    <row r="540" ht="15.75" customHeight="1">
      <c r="A540" s="102"/>
      <c r="B540" s="102"/>
      <c r="C540" s="102"/>
    </row>
    <row r="541" ht="15.75" customHeight="1">
      <c r="A541" s="102"/>
      <c r="B541" s="102"/>
      <c r="C541" s="102"/>
    </row>
    <row r="542" ht="15.75" customHeight="1">
      <c r="A542" s="102"/>
      <c r="B542" s="102"/>
      <c r="C542" s="102"/>
    </row>
    <row r="543" ht="15.75" customHeight="1">
      <c r="A543" s="102"/>
      <c r="B543" s="102"/>
      <c r="C543" s="102"/>
    </row>
    <row r="544" ht="15.75" customHeight="1">
      <c r="A544" s="102"/>
      <c r="B544" s="102"/>
      <c r="C544" s="102"/>
    </row>
    <row r="545" ht="15.75" customHeight="1">
      <c r="A545" s="102"/>
      <c r="B545" s="102"/>
      <c r="C545" s="102"/>
    </row>
    <row r="546" ht="15.75" customHeight="1">
      <c r="A546" s="102"/>
      <c r="B546" s="102"/>
      <c r="C546" s="102"/>
    </row>
    <row r="547" ht="15.75" customHeight="1">
      <c r="A547" s="102"/>
      <c r="B547" s="102"/>
      <c r="C547" s="102"/>
    </row>
    <row r="548" ht="15.75" customHeight="1">
      <c r="A548" s="102"/>
      <c r="B548" s="102"/>
      <c r="C548" s="102"/>
    </row>
    <row r="549" ht="15.75" customHeight="1">
      <c r="A549" s="102"/>
      <c r="B549" s="102"/>
      <c r="C549" s="102"/>
    </row>
    <row r="550" ht="15.75" customHeight="1">
      <c r="A550" s="102"/>
      <c r="B550" s="102"/>
      <c r="C550" s="102"/>
    </row>
    <row r="551" ht="15.75" customHeight="1">
      <c r="A551" s="102"/>
      <c r="B551" s="102"/>
      <c r="C551" s="102"/>
    </row>
    <row r="552" ht="15.75" customHeight="1">
      <c r="A552" s="102"/>
      <c r="B552" s="102"/>
      <c r="C552" s="102"/>
    </row>
    <row r="553" ht="15.75" customHeight="1">
      <c r="A553" s="102"/>
      <c r="B553" s="102"/>
      <c r="C553" s="102"/>
    </row>
    <row r="554" ht="15.75" customHeight="1">
      <c r="A554" s="102"/>
      <c r="B554" s="102"/>
      <c r="C554" s="102"/>
    </row>
    <row r="555" ht="15.75" customHeight="1">
      <c r="A555" s="102"/>
      <c r="B555" s="102"/>
      <c r="C555" s="102"/>
    </row>
    <row r="556" ht="15.75" customHeight="1">
      <c r="A556" s="102"/>
      <c r="B556" s="102"/>
      <c r="C556" s="102"/>
    </row>
    <row r="557" ht="15.75" customHeight="1">
      <c r="A557" s="102"/>
      <c r="B557" s="102"/>
      <c r="C557" s="102"/>
    </row>
    <row r="558" ht="15.75" customHeight="1">
      <c r="A558" s="102"/>
      <c r="B558" s="102"/>
      <c r="C558" s="102"/>
    </row>
    <row r="559" ht="15.75" customHeight="1">
      <c r="A559" s="102"/>
      <c r="B559" s="102"/>
      <c r="C559" s="102"/>
    </row>
    <row r="560" ht="15.75" customHeight="1">
      <c r="A560" s="102"/>
      <c r="B560" s="102"/>
      <c r="C560" s="102"/>
    </row>
    <row r="561" ht="15.75" customHeight="1">
      <c r="A561" s="102"/>
      <c r="B561" s="102"/>
      <c r="C561" s="102"/>
    </row>
    <row r="562" ht="15.75" customHeight="1">
      <c r="A562" s="102"/>
      <c r="B562" s="102"/>
      <c r="C562" s="102"/>
    </row>
    <row r="563" ht="15.75" customHeight="1">
      <c r="A563" s="102"/>
      <c r="B563" s="102"/>
      <c r="C563" s="102"/>
    </row>
    <row r="564" ht="15.75" customHeight="1">
      <c r="A564" s="102"/>
      <c r="B564" s="102"/>
      <c r="C564" s="102"/>
    </row>
    <row r="565" ht="15.75" customHeight="1">
      <c r="A565" s="102"/>
      <c r="B565" s="102"/>
      <c r="C565" s="102"/>
    </row>
    <row r="566" ht="15.75" customHeight="1">
      <c r="A566" s="102"/>
      <c r="B566" s="102"/>
      <c r="C566" s="102"/>
    </row>
    <row r="567" ht="15.75" customHeight="1">
      <c r="A567" s="102"/>
      <c r="B567" s="102"/>
      <c r="C567" s="102"/>
    </row>
    <row r="568" ht="15.75" customHeight="1">
      <c r="A568" s="102"/>
      <c r="B568" s="102"/>
      <c r="C568" s="102"/>
    </row>
    <row r="569" ht="15.75" customHeight="1">
      <c r="A569" s="102"/>
      <c r="B569" s="102"/>
      <c r="C569" s="102"/>
    </row>
    <row r="570" ht="15.75" customHeight="1">
      <c r="A570" s="102"/>
      <c r="B570" s="102"/>
      <c r="C570" s="102"/>
    </row>
    <row r="571" ht="15.75" customHeight="1">
      <c r="A571" s="102"/>
      <c r="B571" s="102"/>
      <c r="C571" s="102"/>
    </row>
    <row r="572" ht="15.75" customHeight="1">
      <c r="A572" s="102"/>
      <c r="B572" s="102"/>
      <c r="C572" s="102"/>
    </row>
    <row r="573" ht="15.75" customHeight="1">
      <c r="A573" s="102"/>
      <c r="B573" s="102"/>
      <c r="C573" s="102"/>
    </row>
    <row r="574" ht="15.75" customHeight="1">
      <c r="A574" s="102"/>
      <c r="B574" s="102"/>
      <c r="C574" s="102"/>
    </row>
    <row r="575" ht="15.75" customHeight="1">
      <c r="A575" s="102"/>
      <c r="B575" s="102"/>
      <c r="C575" s="102"/>
    </row>
    <row r="576" ht="15.75" customHeight="1">
      <c r="A576" s="102"/>
      <c r="B576" s="102"/>
      <c r="C576" s="102"/>
    </row>
    <row r="577" ht="15.75" customHeight="1">
      <c r="A577" s="102"/>
      <c r="B577" s="102"/>
      <c r="C577" s="102"/>
    </row>
    <row r="578" ht="15.75" customHeight="1">
      <c r="A578" s="102"/>
      <c r="B578" s="102"/>
      <c r="C578" s="102"/>
    </row>
    <row r="579" ht="15.75" customHeight="1">
      <c r="A579" s="102"/>
      <c r="B579" s="102"/>
      <c r="C579" s="102"/>
    </row>
    <row r="580" ht="15.75" customHeight="1">
      <c r="A580" s="102"/>
      <c r="B580" s="102"/>
      <c r="C580" s="102"/>
    </row>
    <row r="581" ht="15.75" customHeight="1">
      <c r="A581" s="102"/>
      <c r="B581" s="102"/>
      <c r="C581" s="102"/>
    </row>
    <row r="582" ht="15.75" customHeight="1">
      <c r="A582" s="102"/>
      <c r="B582" s="102"/>
      <c r="C582" s="102"/>
    </row>
    <row r="583" ht="15.75" customHeight="1">
      <c r="A583" s="102"/>
      <c r="B583" s="102"/>
      <c r="C583" s="102"/>
    </row>
    <row r="584" ht="15.75" customHeight="1">
      <c r="A584" s="102"/>
      <c r="B584" s="102"/>
      <c r="C584" s="102"/>
    </row>
    <row r="585" ht="15.75" customHeight="1">
      <c r="A585" s="102"/>
      <c r="B585" s="102"/>
      <c r="C585" s="102"/>
    </row>
    <row r="586" ht="15.75" customHeight="1">
      <c r="A586" s="102"/>
      <c r="B586" s="102"/>
      <c r="C586" s="102"/>
    </row>
    <row r="587" ht="15.75" customHeight="1">
      <c r="A587" s="102"/>
      <c r="B587" s="102"/>
      <c r="C587" s="102"/>
    </row>
    <row r="588" ht="15.75" customHeight="1">
      <c r="A588" s="102"/>
      <c r="B588" s="102"/>
      <c r="C588" s="102"/>
    </row>
    <row r="589" ht="15.75" customHeight="1">
      <c r="A589" s="102"/>
      <c r="B589" s="102"/>
      <c r="C589" s="102"/>
    </row>
    <row r="590" ht="15.75" customHeight="1">
      <c r="A590" s="102"/>
      <c r="B590" s="102"/>
      <c r="C590" s="102"/>
    </row>
    <row r="591" ht="15.75" customHeight="1">
      <c r="A591" s="102"/>
      <c r="B591" s="102"/>
      <c r="C591" s="102"/>
    </row>
    <row r="592" ht="15.75" customHeight="1">
      <c r="A592" s="102"/>
      <c r="B592" s="102"/>
      <c r="C592" s="102"/>
    </row>
    <row r="593" ht="15.75" customHeight="1">
      <c r="A593" s="102"/>
      <c r="B593" s="102"/>
      <c r="C593" s="102"/>
    </row>
    <row r="594" ht="15.75" customHeight="1">
      <c r="A594" s="102"/>
      <c r="B594" s="102"/>
      <c r="C594" s="102"/>
    </row>
    <row r="595" ht="15.75" customHeight="1">
      <c r="A595" s="102"/>
      <c r="B595" s="102"/>
      <c r="C595" s="102"/>
    </row>
    <row r="596" ht="15.75" customHeight="1">
      <c r="A596" s="102"/>
      <c r="B596" s="102"/>
      <c r="C596" s="102"/>
    </row>
    <row r="597" ht="15.75" customHeight="1">
      <c r="A597" s="102"/>
      <c r="B597" s="102"/>
      <c r="C597" s="102"/>
    </row>
    <row r="598" ht="15.75" customHeight="1">
      <c r="A598" s="102"/>
      <c r="B598" s="102"/>
      <c r="C598" s="102"/>
    </row>
    <row r="599" ht="15.75" customHeight="1">
      <c r="A599" s="102"/>
      <c r="B599" s="102"/>
      <c r="C599" s="102"/>
    </row>
    <row r="600" ht="15.75" customHeight="1">
      <c r="A600" s="102"/>
      <c r="B600" s="102"/>
      <c r="C600" s="102"/>
    </row>
    <row r="601" ht="15.75" customHeight="1">
      <c r="A601" s="102"/>
      <c r="B601" s="102"/>
      <c r="C601" s="102"/>
    </row>
    <row r="602" ht="15.75" customHeight="1">
      <c r="A602" s="102"/>
      <c r="B602" s="102"/>
      <c r="C602" s="102"/>
    </row>
    <row r="603" ht="15.75" customHeight="1">
      <c r="A603" s="102"/>
      <c r="B603" s="102"/>
      <c r="C603" s="102"/>
    </row>
    <row r="604" ht="15.75" customHeight="1">
      <c r="A604" s="102"/>
      <c r="B604" s="102"/>
      <c r="C604" s="102"/>
    </row>
    <row r="605" ht="15.75" customHeight="1">
      <c r="A605" s="102"/>
      <c r="B605" s="102"/>
      <c r="C605" s="102"/>
    </row>
    <row r="606" ht="15.75" customHeight="1">
      <c r="A606" s="102"/>
      <c r="B606" s="102"/>
      <c r="C606" s="102"/>
    </row>
    <row r="607" ht="15.75" customHeight="1">
      <c r="A607" s="102"/>
      <c r="B607" s="102"/>
      <c r="C607" s="102"/>
    </row>
    <row r="608" ht="15.75" customHeight="1">
      <c r="A608" s="102"/>
      <c r="B608" s="102"/>
      <c r="C608" s="102"/>
    </row>
    <row r="609" ht="15.75" customHeight="1">
      <c r="A609" s="102"/>
      <c r="B609" s="102"/>
      <c r="C609" s="102"/>
    </row>
    <row r="610" ht="15.75" customHeight="1">
      <c r="A610" s="102"/>
      <c r="B610" s="102"/>
      <c r="C610" s="102"/>
    </row>
    <row r="611" ht="15.75" customHeight="1">
      <c r="A611" s="102"/>
      <c r="B611" s="102"/>
      <c r="C611" s="102"/>
    </row>
    <row r="612" ht="15.75" customHeight="1">
      <c r="A612" s="102"/>
      <c r="B612" s="102"/>
      <c r="C612" s="102"/>
    </row>
    <row r="613" ht="15.75" customHeight="1">
      <c r="A613" s="102"/>
      <c r="B613" s="102"/>
      <c r="C613" s="102"/>
    </row>
    <row r="614" ht="15.75" customHeight="1">
      <c r="A614" s="102"/>
      <c r="B614" s="102"/>
      <c r="C614" s="102"/>
    </row>
    <row r="615" ht="15.75" customHeight="1">
      <c r="A615" s="102"/>
      <c r="B615" s="102"/>
      <c r="C615" s="102"/>
    </row>
    <row r="616" ht="15.75" customHeight="1">
      <c r="A616" s="102"/>
      <c r="B616" s="102"/>
      <c r="C616" s="102"/>
    </row>
    <row r="617" ht="15.75" customHeight="1">
      <c r="A617" s="102"/>
      <c r="B617" s="102"/>
      <c r="C617" s="102"/>
    </row>
    <row r="618" ht="15.75" customHeight="1">
      <c r="A618" s="102"/>
      <c r="B618" s="102"/>
      <c r="C618" s="102"/>
    </row>
    <row r="619" ht="15.75" customHeight="1">
      <c r="A619" s="102"/>
      <c r="B619" s="102"/>
      <c r="C619" s="102"/>
    </row>
    <row r="620" ht="15.75" customHeight="1">
      <c r="A620" s="102"/>
      <c r="B620" s="102"/>
      <c r="C620" s="102"/>
    </row>
    <row r="621" ht="15.75" customHeight="1">
      <c r="A621" s="102"/>
      <c r="B621" s="102"/>
      <c r="C621" s="102"/>
    </row>
    <row r="622" ht="15.75" customHeight="1">
      <c r="A622" s="102"/>
      <c r="B622" s="102"/>
      <c r="C622" s="102"/>
    </row>
    <row r="623" ht="15.75" customHeight="1">
      <c r="A623" s="102"/>
      <c r="B623" s="102"/>
      <c r="C623" s="102"/>
    </row>
    <row r="624" ht="15.75" customHeight="1">
      <c r="A624" s="102"/>
      <c r="B624" s="102"/>
      <c r="C624" s="102"/>
    </row>
    <row r="625" ht="15.75" customHeight="1">
      <c r="A625" s="102"/>
      <c r="B625" s="102"/>
      <c r="C625" s="102"/>
    </row>
    <row r="626" ht="15.75" customHeight="1">
      <c r="A626" s="102"/>
      <c r="B626" s="102"/>
      <c r="C626" s="102"/>
    </row>
    <row r="627" ht="15.75" customHeight="1">
      <c r="A627" s="102"/>
      <c r="B627" s="102"/>
      <c r="C627" s="102"/>
    </row>
    <row r="628" ht="15.75" customHeight="1">
      <c r="A628" s="102"/>
      <c r="B628" s="102"/>
      <c r="C628" s="102"/>
    </row>
    <row r="629" ht="15.75" customHeight="1">
      <c r="A629" s="102"/>
      <c r="B629" s="102"/>
      <c r="C629" s="102"/>
    </row>
    <row r="630" ht="15.75" customHeight="1">
      <c r="A630" s="102"/>
      <c r="B630" s="102"/>
      <c r="C630" s="102"/>
    </row>
    <row r="631" ht="15.75" customHeight="1">
      <c r="A631" s="102"/>
      <c r="B631" s="102"/>
      <c r="C631" s="102"/>
    </row>
    <row r="632" ht="15.75" customHeight="1">
      <c r="A632" s="102"/>
      <c r="B632" s="102"/>
      <c r="C632" s="102"/>
    </row>
    <row r="633" ht="15.75" customHeight="1">
      <c r="A633" s="102"/>
      <c r="B633" s="102"/>
      <c r="C633" s="102"/>
    </row>
    <row r="634" ht="15.75" customHeight="1">
      <c r="A634" s="102"/>
      <c r="B634" s="102"/>
      <c r="C634" s="102"/>
    </row>
    <row r="635" ht="15.75" customHeight="1">
      <c r="A635" s="102"/>
      <c r="B635" s="102"/>
      <c r="C635" s="102"/>
    </row>
    <row r="636" ht="15.75" customHeight="1">
      <c r="A636" s="102"/>
      <c r="B636" s="102"/>
      <c r="C636" s="102"/>
    </row>
    <row r="637" ht="15.75" customHeight="1">
      <c r="A637" s="102"/>
      <c r="B637" s="102"/>
      <c r="C637" s="102"/>
    </row>
    <row r="638" ht="15.75" customHeight="1">
      <c r="A638" s="102"/>
      <c r="B638" s="102"/>
      <c r="C638" s="102"/>
    </row>
    <row r="639" ht="15.75" customHeight="1">
      <c r="A639" s="102"/>
      <c r="B639" s="102"/>
      <c r="C639" s="102"/>
    </row>
    <row r="640" ht="15.75" customHeight="1">
      <c r="A640" s="102"/>
      <c r="B640" s="102"/>
      <c r="C640" s="102"/>
    </row>
    <row r="641" ht="15.75" customHeight="1">
      <c r="A641" s="102"/>
      <c r="B641" s="102"/>
      <c r="C641" s="102"/>
    </row>
    <row r="642" ht="15.75" customHeight="1">
      <c r="A642" s="102"/>
      <c r="B642" s="102"/>
      <c r="C642" s="102"/>
    </row>
    <row r="643" ht="15.75" customHeight="1">
      <c r="A643" s="102"/>
      <c r="B643" s="102"/>
      <c r="C643" s="102"/>
    </row>
    <row r="644" ht="15.75" customHeight="1">
      <c r="A644" s="102"/>
      <c r="B644" s="102"/>
      <c r="C644" s="102"/>
    </row>
    <row r="645" ht="15.75" customHeight="1">
      <c r="A645" s="102"/>
      <c r="B645" s="102"/>
      <c r="C645" s="102"/>
    </row>
    <row r="646" ht="15.75" customHeight="1">
      <c r="A646" s="102"/>
      <c r="B646" s="102"/>
      <c r="C646" s="102"/>
    </row>
    <row r="647" ht="15.75" customHeight="1">
      <c r="A647" s="102"/>
      <c r="B647" s="102"/>
      <c r="C647" s="102"/>
    </row>
    <row r="648" ht="15.75" customHeight="1">
      <c r="A648" s="102"/>
      <c r="B648" s="102"/>
      <c r="C648" s="102"/>
    </row>
    <row r="649" ht="15.75" customHeight="1">
      <c r="A649" s="102"/>
      <c r="B649" s="102"/>
      <c r="C649" s="102"/>
    </row>
    <row r="650" ht="15.75" customHeight="1">
      <c r="A650" s="102"/>
      <c r="B650" s="102"/>
      <c r="C650" s="102"/>
    </row>
    <row r="651" ht="15.75" customHeight="1">
      <c r="A651" s="102"/>
      <c r="B651" s="102"/>
      <c r="C651" s="102"/>
    </row>
    <row r="652" ht="15.75" customHeight="1">
      <c r="A652" s="102"/>
      <c r="B652" s="102"/>
      <c r="C652" s="102"/>
    </row>
    <row r="653" ht="15.75" customHeight="1">
      <c r="A653" s="102"/>
      <c r="B653" s="102"/>
      <c r="C653" s="102"/>
    </row>
    <row r="654" ht="15.75" customHeight="1">
      <c r="A654" s="102"/>
      <c r="B654" s="102"/>
      <c r="C654" s="102"/>
    </row>
    <row r="655" ht="15.75" customHeight="1">
      <c r="A655" s="102"/>
      <c r="B655" s="102"/>
      <c r="C655" s="102"/>
    </row>
    <row r="656" ht="15.75" customHeight="1">
      <c r="A656" s="102"/>
      <c r="B656" s="102"/>
      <c r="C656" s="102"/>
    </row>
    <row r="657" ht="15.75" customHeight="1">
      <c r="A657" s="102"/>
      <c r="B657" s="102"/>
      <c r="C657" s="102"/>
    </row>
    <row r="658" ht="15.75" customHeight="1">
      <c r="A658" s="102"/>
      <c r="B658" s="102"/>
      <c r="C658" s="102"/>
    </row>
    <row r="659" ht="15.75" customHeight="1">
      <c r="A659" s="102"/>
      <c r="B659" s="102"/>
      <c r="C659" s="102"/>
    </row>
    <row r="660" ht="15.75" customHeight="1">
      <c r="A660" s="102"/>
      <c r="B660" s="102"/>
      <c r="C660" s="102"/>
    </row>
    <row r="661" ht="15.75" customHeight="1">
      <c r="A661" s="102"/>
      <c r="B661" s="102"/>
      <c r="C661" s="102"/>
    </row>
    <row r="662" ht="15.75" customHeight="1">
      <c r="A662" s="102"/>
      <c r="B662" s="102"/>
      <c r="C662" s="102"/>
    </row>
    <row r="663" ht="15.75" customHeight="1">
      <c r="A663" s="102"/>
      <c r="B663" s="102"/>
      <c r="C663" s="102"/>
    </row>
    <row r="664" ht="15.75" customHeight="1">
      <c r="A664" s="102"/>
      <c r="B664" s="102"/>
      <c r="C664" s="102"/>
    </row>
    <row r="665" ht="15.75" customHeight="1">
      <c r="A665" s="102"/>
      <c r="B665" s="102"/>
      <c r="C665" s="102"/>
    </row>
    <row r="666" ht="15.75" customHeight="1">
      <c r="A666" s="102"/>
      <c r="B666" s="102"/>
      <c r="C666" s="102"/>
    </row>
    <row r="667" ht="15.75" customHeight="1">
      <c r="A667" s="102"/>
      <c r="B667" s="102"/>
      <c r="C667" s="102"/>
    </row>
    <row r="668" ht="15.75" customHeight="1">
      <c r="A668" s="102"/>
      <c r="B668" s="102"/>
      <c r="C668" s="102"/>
    </row>
    <row r="669" ht="15.75" customHeight="1">
      <c r="A669" s="102"/>
      <c r="B669" s="102"/>
      <c r="C669" s="102"/>
    </row>
    <row r="670" ht="15.75" customHeight="1">
      <c r="A670" s="102"/>
      <c r="B670" s="102"/>
      <c r="C670" s="102"/>
    </row>
    <row r="671" ht="15.75" customHeight="1">
      <c r="A671" s="102"/>
      <c r="B671" s="102"/>
      <c r="C671" s="102"/>
    </row>
    <row r="672" ht="15.75" customHeight="1">
      <c r="A672" s="102"/>
      <c r="B672" s="102"/>
      <c r="C672" s="102"/>
    </row>
    <row r="673" ht="15.75" customHeight="1">
      <c r="A673" s="102"/>
      <c r="B673" s="102"/>
      <c r="C673" s="102"/>
    </row>
    <row r="674" ht="15.75" customHeight="1">
      <c r="A674" s="102"/>
      <c r="B674" s="102"/>
      <c r="C674" s="102"/>
    </row>
    <row r="675" ht="15.75" customHeight="1">
      <c r="A675" s="102"/>
      <c r="B675" s="102"/>
      <c r="C675" s="102"/>
    </row>
    <row r="676" ht="15.75" customHeight="1">
      <c r="A676" s="102"/>
      <c r="B676" s="102"/>
      <c r="C676" s="102"/>
    </row>
    <row r="677" ht="15.75" customHeight="1">
      <c r="A677" s="102"/>
      <c r="B677" s="102"/>
      <c r="C677" s="102"/>
    </row>
    <row r="678" ht="15.75" customHeight="1">
      <c r="A678" s="102"/>
      <c r="B678" s="102"/>
      <c r="C678" s="102"/>
    </row>
    <row r="679" ht="15.75" customHeight="1">
      <c r="A679" s="102"/>
      <c r="B679" s="102"/>
      <c r="C679" s="102"/>
    </row>
    <row r="680" ht="15.75" customHeight="1">
      <c r="A680" s="102"/>
      <c r="B680" s="102"/>
      <c r="C680" s="102"/>
    </row>
    <row r="681" ht="15.75" customHeight="1">
      <c r="A681" s="102"/>
      <c r="B681" s="102"/>
      <c r="C681" s="102"/>
    </row>
    <row r="682" ht="15.75" customHeight="1">
      <c r="A682" s="102"/>
      <c r="B682" s="102"/>
      <c r="C682" s="102"/>
    </row>
    <row r="683" ht="15.75" customHeight="1">
      <c r="A683" s="102"/>
      <c r="B683" s="102"/>
      <c r="C683" s="102"/>
    </row>
    <row r="684" ht="15.75" customHeight="1">
      <c r="A684" s="102"/>
      <c r="B684" s="102"/>
      <c r="C684" s="102"/>
    </row>
    <row r="685" ht="15.75" customHeight="1">
      <c r="A685" s="102"/>
      <c r="B685" s="102"/>
      <c r="C685" s="102"/>
    </row>
    <row r="686" ht="15.75" customHeight="1">
      <c r="A686" s="102"/>
      <c r="B686" s="102"/>
      <c r="C686" s="102"/>
    </row>
    <row r="687" ht="15.75" customHeight="1">
      <c r="A687" s="102"/>
      <c r="B687" s="102"/>
      <c r="C687" s="102"/>
    </row>
    <row r="688" ht="15.75" customHeight="1">
      <c r="A688" s="102"/>
      <c r="B688" s="102"/>
      <c r="C688" s="102"/>
    </row>
    <row r="689" ht="15.75" customHeight="1">
      <c r="A689" s="102"/>
      <c r="B689" s="102"/>
      <c r="C689" s="102"/>
    </row>
    <row r="690" ht="15.75" customHeight="1">
      <c r="A690" s="102"/>
      <c r="B690" s="102"/>
      <c r="C690" s="102"/>
    </row>
    <row r="691" ht="15.75" customHeight="1">
      <c r="A691" s="102"/>
      <c r="B691" s="102"/>
      <c r="C691" s="102"/>
    </row>
    <row r="692" ht="15.75" customHeight="1">
      <c r="A692" s="102"/>
      <c r="B692" s="102"/>
      <c r="C692" s="102"/>
    </row>
    <row r="693" ht="15.75" customHeight="1">
      <c r="A693" s="102"/>
      <c r="B693" s="102"/>
      <c r="C693" s="102"/>
    </row>
    <row r="694" ht="15.75" customHeight="1">
      <c r="A694" s="102"/>
      <c r="B694" s="102"/>
      <c r="C694" s="102"/>
    </row>
    <row r="695" ht="15.75" customHeight="1">
      <c r="A695" s="102"/>
      <c r="B695" s="102"/>
      <c r="C695" s="102"/>
    </row>
    <row r="696" ht="15.75" customHeight="1">
      <c r="A696" s="102"/>
      <c r="B696" s="102"/>
      <c r="C696" s="102"/>
    </row>
    <row r="697" ht="15.75" customHeight="1">
      <c r="A697" s="102"/>
      <c r="B697" s="102"/>
      <c r="C697" s="102"/>
    </row>
    <row r="698" ht="15.75" customHeight="1">
      <c r="A698" s="102"/>
      <c r="B698" s="102"/>
      <c r="C698" s="102"/>
    </row>
    <row r="699" ht="15.75" customHeight="1">
      <c r="A699" s="102"/>
      <c r="B699" s="102"/>
      <c r="C699" s="102"/>
    </row>
    <row r="700" ht="15.75" customHeight="1">
      <c r="A700" s="102"/>
      <c r="B700" s="102"/>
      <c r="C700" s="102"/>
    </row>
    <row r="701" ht="15.75" customHeight="1">
      <c r="A701" s="102"/>
      <c r="B701" s="102"/>
      <c r="C701" s="102"/>
    </row>
    <row r="702" ht="15.75" customHeight="1">
      <c r="A702" s="102"/>
      <c r="B702" s="102"/>
      <c r="C702" s="102"/>
    </row>
    <row r="703" ht="15.75" customHeight="1">
      <c r="A703" s="102"/>
      <c r="B703" s="102"/>
      <c r="C703" s="102"/>
    </row>
    <row r="704" ht="15.75" customHeight="1">
      <c r="A704" s="102"/>
      <c r="B704" s="102"/>
      <c r="C704" s="102"/>
    </row>
    <row r="705" ht="15.75" customHeight="1">
      <c r="A705" s="102"/>
      <c r="B705" s="102"/>
      <c r="C705" s="102"/>
    </row>
    <row r="706" ht="15.75" customHeight="1">
      <c r="A706" s="102"/>
      <c r="B706" s="102"/>
      <c r="C706" s="102"/>
    </row>
    <row r="707" ht="15.75" customHeight="1">
      <c r="A707" s="102"/>
      <c r="B707" s="102"/>
      <c r="C707" s="102"/>
    </row>
    <row r="708" ht="15.75" customHeight="1">
      <c r="A708" s="102"/>
      <c r="B708" s="102"/>
      <c r="C708" s="102"/>
    </row>
    <row r="709" ht="15.75" customHeight="1">
      <c r="A709" s="102"/>
      <c r="B709" s="102"/>
      <c r="C709" s="102"/>
    </row>
    <row r="710" ht="15.75" customHeight="1">
      <c r="A710" s="102"/>
      <c r="B710" s="102"/>
      <c r="C710" s="102"/>
    </row>
    <row r="711" ht="15.75" customHeight="1">
      <c r="A711" s="102"/>
      <c r="B711" s="102"/>
      <c r="C711" s="102"/>
    </row>
    <row r="712" ht="15.75" customHeight="1">
      <c r="A712" s="102"/>
      <c r="B712" s="102"/>
      <c r="C712" s="102"/>
    </row>
    <row r="713" ht="15.75" customHeight="1">
      <c r="A713" s="102"/>
      <c r="B713" s="102"/>
      <c r="C713" s="102"/>
    </row>
    <row r="714" ht="15.75" customHeight="1">
      <c r="A714" s="102"/>
      <c r="B714" s="102"/>
      <c r="C714" s="102"/>
    </row>
    <row r="715" ht="15.75" customHeight="1">
      <c r="A715" s="102"/>
      <c r="B715" s="102"/>
      <c r="C715" s="102"/>
    </row>
    <row r="716" ht="15.75" customHeight="1">
      <c r="A716" s="102"/>
      <c r="B716" s="102"/>
      <c r="C716" s="102"/>
    </row>
    <row r="717" ht="15.75" customHeight="1">
      <c r="A717" s="102"/>
      <c r="B717" s="102"/>
      <c r="C717" s="102"/>
    </row>
    <row r="718" ht="15.75" customHeight="1">
      <c r="A718" s="102"/>
      <c r="B718" s="102"/>
      <c r="C718" s="102"/>
    </row>
    <row r="719" ht="15.75" customHeight="1">
      <c r="A719" s="102"/>
      <c r="B719" s="102"/>
      <c r="C719" s="102"/>
    </row>
    <row r="720" ht="15.75" customHeight="1">
      <c r="A720" s="102"/>
      <c r="B720" s="102"/>
      <c r="C720" s="102"/>
    </row>
    <row r="721" ht="15.75" customHeight="1">
      <c r="A721" s="102"/>
      <c r="B721" s="102"/>
      <c r="C721" s="102"/>
    </row>
    <row r="722" ht="15.75" customHeight="1">
      <c r="A722" s="102"/>
      <c r="B722" s="102"/>
      <c r="C722" s="102"/>
    </row>
    <row r="723" ht="15.75" customHeight="1">
      <c r="A723" s="102"/>
      <c r="B723" s="102"/>
      <c r="C723" s="102"/>
    </row>
    <row r="724" ht="15.75" customHeight="1">
      <c r="A724" s="102"/>
      <c r="B724" s="102"/>
      <c r="C724" s="102"/>
    </row>
    <row r="725" ht="15.75" customHeight="1">
      <c r="A725" s="102"/>
      <c r="B725" s="102"/>
      <c r="C725" s="102"/>
    </row>
    <row r="726" ht="15.75" customHeight="1">
      <c r="A726" s="102"/>
      <c r="B726" s="102"/>
      <c r="C726" s="102"/>
    </row>
    <row r="727" ht="15.75" customHeight="1">
      <c r="A727" s="102"/>
      <c r="B727" s="102"/>
      <c r="C727" s="102"/>
    </row>
    <row r="728" ht="15.75" customHeight="1">
      <c r="A728" s="102"/>
      <c r="B728" s="102"/>
      <c r="C728" s="102"/>
    </row>
    <row r="729" ht="15.75" customHeight="1">
      <c r="A729" s="102"/>
      <c r="B729" s="102"/>
      <c r="C729" s="102"/>
    </row>
    <row r="730" ht="15.75" customHeight="1">
      <c r="A730" s="102"/>
      <c r="B730" s="102"/>
      <c r="C730" s="102"/>
    </row>
    <row r="731" ht="15.75" customHeight="1">
      <c r="A731" s="102"/>
      <c r="B731" s="102"/>
      <c r="C731" s="102"/>
    </row>
    <row r="732" ht="15.75" customHeight="1">
      <c r="A732" s="102"/>
      <c r="B732" s="102"/>
      <c r="C732" s="102"/>
    </row>
    <row r="733" ht="15.75" customHeight="1">
      <c r="A733" s="102"/>
      <c r="B733" s="102"/>
      <c r="C733" s="102"/>
    </row>
    <row r="734" ht="15.75" customHeight="1">
      <c r="A734" s="102"/>
      <c r="B734" s="102"/>
      <c r="C734" s="102"/>
    </row>
    <row r="735" ht="15.75" customHeight="1">
      <c r="A735" s="102"/>
      <c r="B735" s="102"/>
      <c r="C735" s="102"/>
    </row>
    <row r="736" ht="15.75" customHeight="1">
      <c r="A736" s="102"/>
      <c r="B736" s="102"/>
      <c r="C736" s="102"/>
    </row>
    <row r="737" ht="15.75" customHeight="1">
      <c r="A737" s="102"/>
      <c r="B737" s="102"/>
      <c r="C737" s="102"/>
    </row>
    <row r="738" ht="15.75" customHeight="1">
      <c r="A738" s="102"/>
      <c r="B738" s="102"/>
      <c r="C738" s="102"/>
    </row>
    <row r="739" ht="15.75" customHeight="1">
      <c r="A739" s="102"/>
      <c r="B739" s="102"/>
      <c r="C739" s="102"/>
    </row>
    <row r="740" ht="15.75" customHeight="1">
      <c r="A740" s="102"/>
      <c r="B740" s="102"/>
      <c r="C740" s="102"/>
    </row>
    <row r="741" ht="15.75" customHeight="1">
      <c r="A741" s="102"/>
      <c r="B741" s="102"/>
      <c r="C741" s="102"/>
    </row>
    <row r="742" ht="15.75" customHeight="1">
      <c r="A742" s="102"/>
      <c r="B742" s="102"/>
      <c r="C742" s="102"/>
    </row>
    <row r="743" ht="15.75" customHeight="1">
      <c r="A743" s="102"/>
      <c r="B743" s="102"/>
      <c r="C743" s="102"/>
    </row>
    <row r="744" ht="15.75" customHeight="1">
      <c r="A744" s="102"/>
      <c r="B744" s="102"/>
      <c r="C744" s="102"/>
    </row>
    <row r="745" ht="15.75" customHeight="1">
      <c r="A745" s="102"/>
      <c r="B745" s="102"/>
      <c r="C745" s="102"/>
    </row>
    <row r="746" ht="15.75" customHeight="1">
      <c r="A746" s="102"/>
      <c r="B746" s="102"/>
      <c r="C746" s="102"/>
    </row>
    <row r="747" ht="15.75" customHeight="1">
      <c r="A747" s="102"/>
      <c r="B747" s="102"/>
      <c r="C747" s="102"/>
    </row>
    <row r="748" ht="15.75" customHeight="1">
      <c r="A748" s="102"/>
      <c r="B748" s="102"/>
      <c r="C748" s="102"/>
    </row>
    <row r="749" ht="15.75" customHeight="1">
      <c r="A749" s="102"/>
      <c r="B749" s="102"/>
      <c r="C749" s="102"/>
    </row>
    <row r="750" ht="15.75" customHeight="1">
      <c r="A750" s="102"/>
      <c r="B750" s="102"/>
      <c r="C750" s="102"/>
    </row>
    <row r="751" ht="15.75" customHeight="1">
      <c r="A751" s="102"/>
      <c r="B751" s="102"/>
      <c r="C751" s="102"/>
    </row>
    <row r="752" ht="15.75" customHeight="1">
      <c r="A752" s="102"/>
      <c r="B752" s="102"/>
      <c r="C752" s="102"/>
    </row>
    <row r="753" ht="15.75" customHeight="1">
      <c r="A753" s="102"/>
      <c r="B753" s="102"/>
      <c r="C753" s="102"/>
    </row>
    <row r="754" ht="15.75" customHeight="1">
      <c r="A754" s="102"/>
      <c r="B754" s="102"/>
      <c r="C754" s="102"/>
    </row>
    <row r="755" ht="15.75" customHeight="1">
      <c r="A755" s="102"/>
      <c r="B755" s="102"/>
      <c r="C755" s="102"/>
    </row>
    <row r="756" ht="15.75" customHeight="1">
      <c r="A756" s="102"/>
      <c r="B756" s="102"/>
      <c r="C756" s="102"/>
    </row>
    <row r="757" ht="15.75" customHeight="1">
      <c r="A757" s="102"/>
      <c r="B757" s="102"/>
      <c r="C757" s="102"/>
    </row>
    <row r="758" ht="15.75" customHeight="1">
      <c r="A758" s="102"/>
      <c r="B758" s="102"/>
      <c r="C758" s="102"/>
    </row>
    <row r="759" ht="15.75" customHeight="1">
      <c r="A759" s="102"/>
      <c r="B759" s="102"/>
      <c r="C759" s="102"/>
    </row>
    <row r="760" ht="15.75" customHeight="1">
      <c r="A760" s="102"/>
      <c r="B760" s="102"/>
      <c r="C760" s="102"/>
    </row>
    <row r="761" ht="15.75" customHeight="1">
      <c r="A761" s="102"/>
      <c r="B761" s="102"/>
      <c r="C761" s="102"/>
    </row>
    <row r="762" ht="15.75" customHeight="1">
      <c r="A762" s="102"/>
      <c r="B762" s="102"/>
      <c r="C762" s="102"/>
    </row>
    <row r="763" ht="15.75" customHeight="1">
      <c r="A763" s="102"/>
      <c r="B763" s="102"/>
      <c r="C763" s="102"/>
    </row>
    <row r="764" ht="15.75" customHeight="1">
      <c r="A764" s="102"/>
      <c r="B764" s="102"/>
      <c r="C764" s="102"/>
    </row>
    <row r="765" ht="15.75" customHeight="1">
      <c r="A765" s="102"/>
      <c r="B765" s="102"/>
      <c r="C765" s="102"/>
    </row>
    <row r="766" ht="15.75" customHeight="1">
      <c r="A766" s="102"/>
      <c r="B766" s="102"/>
      <c r="C766" s="102"/>
    </row>
    <row r="767" ht="15.75" customHeight="1">
      <c r="A767" s="102"/>
      <c r="B767" s="102"/>
      <c r="C767" s="102"/>
    </row>
    <row r="768" ht="15.75" customHeight="1">
      <c r="A768" s="102"/>
      <c r="B768" s="102"/>
      <c r="C768" s="102"/>
    </row>
    <row r="769" ht="15.75" customHeight="1">
      <c r="A769" s="102"/>
      <c r="B769" s="102"/>
      <c r="C769" s="102"/>
    </row>
    <row r="770" ht="15.75" customHeight="1">
      <c r="A770" s="102"/>
      <c r="B770" s="102"/>
      <c r="C770" s="102"/>
    </row>
    <row r="771" ht="15.75" customHeight="1">
      <c r="A771" s="102"/>
      <c r="B771" s="102"/>
      <c r="C771" s="102"/>
    </row>
    <row r="772" ht="15.75" customHeight="1">
      <c r="A772" s="102"/>
      <c r="B772" s="102"/>
      <c r="C772" s="102"/>
    </row>
    <row r="773" ht="15.75" customHeight="1">
      <c r="A773" s="102"/>
      <c r="B773" s="102"/>
      <c r="C773" s="102"/>
    </row>
    <row r="774" ht="15.75" customHeight="1">
      <c r="A774" s="102"/>
      <c r="B774" s="102"/>
      <c r="C774" s="102"/>
    </row>
    <row r="775" ht="15.75" customHeight="1">
      <c r="A775" s="102"/>
      <c r="B775" s="102"/>
      <c r="C775" s="102"/>
    </row>
    <row r="776" ht="15.75" customHeight="1">
      <c r="A776" s="102"/>
      <c r="B776" s="102"/>
      <c r="C776" s="102"/>
    </row>
    <row r="777" ht="15.75" customHeight="1">
      <c r="A777" s="102"/>
      <c r="B777" s="102"/>
      <c r="C777" s="102"/>
    </row>
    <row r="778" ht="15.75" customHeight="1">
      <c r="A778" s="102"/>
      <c r="B778" s="102"/>
      <c r="C778" s="102"/>
    </row>
    <row r="779" ht="15.75" customHeight="1">
      <c r="A779" s="102"/>
      <c r="B779" s="102"/>
      <c r="C779" s="102"/>
    </row>
    <row r="780" ht="15.75" customHeight="1">
      <c r="A780" s="102"/>
      <c r="B780" s="102"/>
      <c r="C780" s="102"/>
    </row>
    <row r="781" ht="15.75" customHeight="1">
      <c r="A781" s="102"/>
      <c r="B781" s="102"/>
      <c r="C781" s="102"/>
    </row>
    <row r="782" ht="15.75" customHeight="1">
      <c r="A782" s="102"/>
      <c r="B782" s="102"/>
      <c r="C782" s="102"/>
    </row>
    <row r="783" ht="15.75" customHeight="1">
      <c r="A783" s="102"/>
      <c r="B783" s="102"/>
      <c r="C783" s="102"/>
    </row>
    <row r="784" ht="15.75" customHeight="1">
      <c r="A784" s="102"/>
      <c r="B784" s="102"/>
      <c r="C784" s="102"/>
    </row>
    <row r="785" ht="15.75" customHeight="1">
      <c r="A785" s="102"/>
      <c r="B785" s="102"/>
      <c r="C785" s="102"/>
    </row>
    <row r="786" ht="15.75" customHeight="1">
      <c r="A786" s="102"/>
      <c r="B786" s="102"/>
      <c r="C786" s="102"/>
    </row>
    <row r="787" ht="15.75" customHeight="1">
      <c r="A787" s="102"/>
      <c r="B787" s="102"/>
      <c r="C787" s="102"/>
    </row>
    <row r="788" ht="15.75" customHeight="1">
      <c r="A788" s="102"/>
      <c r="B788" s="102"/>
      <c r="C788" s="102"/>
    </row>
    <row r="789" ht="15.75" customHeight="1">
      <c r="A789" s="102"/>
      <c r="B789" s="102"/>
      <c r="C789" s="102"/>
    </row>
    <row r="790" ht="15.75" customHeight="1">
      <c r="A790" s="102"/>
      <c r="B790" s="102"/>
      <c r="C790" s="102"/>
    </row>
    <row r="791" ht="15.75" customHeight="1">
      <c r="A791" s="102"/>
      <c r="B791" s="102"/>
      <c r="C791" s="102"/>
    </row>
    <row r="792" ht="15.75" customHeight="1">
      <c r="A792" s="102"/>
      <c r="B792" s="102"/>
      <c r="C792" s="102"/>
    </row>
    <row r="793" ht="15.75" customHeight="1">
      <c r="A793" s="102"/>
      <c r="B793" s="102"/>
      <c r="C793" s="102"/>
    </row>
    <row r="794" ht="15.75" customHeight="1">
      <c r="A794" s="102"/>
      <c r="B794" s="102"/>
      <c r="C794" s="102"/>
    </row>
    <row r="795" ht="15.75" customHeight="1">
      <c r="A795" s="102"/>
      <c r="B795" s="102"/>
      <c r="C795" s="102"/>
    </row>
    <row r="796" ht="15.75" customHeight="1">
      <c r="A796" s="102"/>
      <c r="B796" s="102"/>
      <c r="C796" s="102"/>
    </row>
    <row r="797" ht="15.75" customHeight="1">
      <c r="A797" s="102"/>
      <c r="B797" s="102"/>
      <c r="C797" s="102"/>
    </row>
    <row r="798" ht="15.75" customHeight="1">
      <c r="A798" s="102"/>
      <c r="B798" s="102"/>
      <c r="C798" s="102"/>
    </row>
    <row r="799" ht="15.75" customHeight="1">
      <c r="A799" s="102"/>
      <c r="B799" s="102"/>
      <c r="C799" s="102"/>
    </row>
    <row r="800" ht="15.75" customHeight="1">
      <c r="A800" s="102"/>
      <c r="B800" s="102"/>
      <c r="C800" s="102"/>
    </row>
    <row r="801" ht="15.75" customHeight="1">
      <c r="A801" s="102"/>
      <c r="B801" s="102"/>
      <c r="C801" s="102"/>
    </row>
    <row r="802" ht="15.75" customHeight="1">
      <c r="A802" s="102"/>
      <c r="B802" s="102"/>
      <c r="C802" s="102"/>
    </row>
    <row r="803" ht="15.75" customHeight="1">
      <c r="A803" s="102"/>
      <c r="B803" s="102"/>
      <c r="C803" s="102"/>
    </row>
    <row r="804" ht="15.75" customHeight="1">
      <c r="A804" s="102"/>
      <c r="B804" s="102"/>
      <c r="C804" s="102"/>
    </row>
    <row r="805" ht="15.75" customHeight="1">
      <c r="A805" s="102"/>
      <c r="B805" s="102"/>
      <c r="C805" s="102"/>
    </row>
    <row r="806" ht="15.75" customHeight="1">
      <c r="A806" s="102"/>
      <c r="B806" s="102"/>
      <c r="C806" s="102"/>
    </row>
    <row r="807" ht="15.75" customHeight="1">
      <c r="A807" s="102"/>
      <c r="B807" s="102"/>
      <c r="C807" s="102"/>
    </row>
    <row r="808" ht="15.75" customHeight="1">
      <c r="A808" s="102"/>
      <c r="B808" s="102"/>
      <c r="C808" s="102"/>
    </row>
    <row r="809" ht="15.75" customHeight="1">
      <c r="A809" s="102"/>
      <c r="B809" s="102"/>
      <c r="C809" s="102"/>
    </row>
    <row r="810" ht="15.75" customHeight="1">
      <c r="A810" s="102"/>
      <c r="B810" s="102"/>
      <c r="C810" s="102"/>
    </row>
    <row r="811" ht="15.75" customHeight="1">
      <c r="A811" s="102"/>
      <c r="B811" s="102"/>
      <c r="C811" s="102"/>
    </row>
    <row r="812" ht="15.75" customHeight="1">
      <c r="A812" s="102"/>
      <c r="B812" s="102"/>
      <c r="C812" s="102"/>
    </row>
    <row r="813" ht="15.75" customHeight="1">
      <c r="A813" s="102"/>
      <c r="B813" s="102"/>
      <c r="C813" s="102"/>
    </row>
    <row r="814" ht="15.75" customHeight="1">
      <c r="A814" s="102"/>
      <c r="B814" s="102"/>
      <c r="C814" s="102"/>
    </row>
    <row r="815" ht="15.75" customHeight="1">
      <c r="A815" s="102"/>
      <c r="B815" s="102"/>
      <c r="C815" s="102"/>
    </row>
    <row r="816" ht="15.75" customHeight="1">
      <c r="A816" s="102"/>
      <c r="B816" s="102"/>
      <c r="C816" s="102"/>
    </row>
    <row r="817" ht="15.75" customHeight="1">
      <c r="A817" s="102"/>
      <c r="B817" s="102"/>
      <c r="C817" s="102"/>
    </row>
    <row r="818" ht="15.75" customHeight="1">
      <c r="A818" s="102"/>
      <c r="B818" s="102"/>
      <c r="C818" s="102"/>
    </row>
    <row r="819" ht="15.75" customHeight="1">
      <c r="A819" s="102"/>
      <c r="B819" s="102"/>
      <c r="C819" s="102"/>
    </row>
    <row r="820" ht="15.75" customHeight="1">
      <c r="A820" s="102"/>
      <c r="B820" s="102"/>
      <c r="C820" s="102"/>
    </row>
    <row r="821" ht="15.75" customHeight="1">
      <c r="A821" s="102"/>
      <c r="B821" s="102"/>
      <c r="C821" s="102"/>
    </row>
    <row r="822" ht="15.75" customHeight="1">
      <c r="A822" s="102"/>
      <c r="B822" s="102"/>
      <c r="C822" s="102"/>
    </row>
    <row r="823" ht="15.75" customHeight="1">
      <c r="A823" s="102"/>
      <c r="B823" s="102"/>
      <c r="C823" s="102"/>
    </row>
    <row r="824" ht="15.75" customHeight="1">
      <c r="A824" s="102"/>
      <c r="B824" s="102"/>
      <c r="C824" s="102"/>
    </row>
    <row r="825" ht="15.75" customHeight="1">
      <c r="A825" s="102"/>
      <c r="B825" s="102"/>
      <c r="C825" s="102"/>
    </row>
    <row r="826" ht="15.75" customHeight="1">
      <c r="A826" s="102"/>
      <c r="B826" s="102"/>
      <c r="C826" s="102"/>
    </row>
    <row r="827" ht="15.75" customHeight="1">
      <c r="A827" s="102"/>
      <c r="B827" s="102"/>
      <c r="C827" s="102"/>
    </row>
    <row r="828" ht="15.75" customHeight="1">
      <c r="A828" s="102"/>
      <c r="B828" s="102"/>
      <c r="C828" s="102"/>
    </row>
    <row r="829" ht="15.75" customHeight="1">
      <c r="A829" s="102"/>
      <c r="B829" s="102"/>
      <c r="C829" s="102"/>
    </row>
    <row r="830" ht="15.75" customHeight="1">
      <c r="A830" s="102"/>
      <c r="B830" s="102"/>
      <c r="C830" s="102"/>
    </row>
    <row r="831" ht="15.75" customHeight="1">
      <c r="A831" s="102"/>
      <c r="B831" s="102"/>
      <c r="C831" s="102"/>
    </row>
    <row r="832" ht="15.75" customHeight="1">
      <c r="A832" s="102"/>
      <c r="B832" s="102"/>
      <c r="C832" s="102"/>
    </row>
    <row r="833" ht="15.75" customHeight="1">
      <c r="A833" s="102"/>
      <c r="B833" s="102"/>
      <c r="C833" s="102"/>
    </row>
    <row r="834" ht="15.75" customHeight="1">
      <c r="A834" s="102"/>
      <c r="B834" s="102"/>
      <c r="C834" s="102"/>
    </row>
    <row r="835" ht="15.75" customHeight="1">
      <c r="A835" s="102"/>
      <c r="B835" s="102"/>
      <c r="C835" s="102"/>
    </row>
    <row r="836" ht="15.75" customHeight="1">
      <c r="A836" s="102"/>
      <c r="B836" s="102"/>
      <c r="C836" s="102"/>
    </row>
    <row r="837" ht="15.75" customHeight="1">
      <c r="A837" s="102"/>
      <c r="B837" s="102"/>
      <c r="C837" s="102"/>
    </row>
    <row r="838" ht="15.75" customHeight="1">
      <c r="A838" s="102"/>
      <c r="B838" s="102"/>
      <c r="C838" s="102"/>
    </row>
    <row r="839" ht="15.75" customHeight="1">
      <c r="A839" s="102"/>
      <c r="B839" s="102"/>
      <c r="C839" s="102"/>
    </row>
    <row r="840" ht="15.75" customHeight="1">
      <c r="A840" s="102"/>
      <c r="B840" s="102"/>
      <c r="C840" s="102"/>
    </row>
    <row r="841" ht="15.75" customHeight="1">
      <c r="A841" s="102"/>
      <c r="B841" s="102"/>
      <c r="C841" s="102"/>
    </row>
    <row r="842" ht="15.75" customHeight="1">
      <c r="A842" s="102"/>
      <c r="B842" s="102"/>
      <c r="C842" s="102"/>
    </row>
    <row r="843" ht="15.75" customHeight="1">
      <c r="A843" s="102"/>
      <c r="B843" s="102"/>
      <c r="C843" s="102"/>
    </row>
    <row r="844" ht="15.75" customHeight="1">
      <c r="A844" s="102"/>
      <c r="B844" s="102"/>
      <c r="C844" s="102"/>
    </row>
    <row r="845" ht="15.75" customHeight="1">
      <c r="A845" s="102"/>
      <c r="B845" s="102"/>
      <c r="C845" s="102"/>
    </row>
    <row r="846" ht="15.75" customHeight="1">
      <c r="A846" s="102"/>
      <c r="B846" s="102"/>
      <c r="C846" s="102"/>
    </row>
    <row r="847" ht="15.75" customHeight="1">
      <c r="A847" s="102"/>
      <c r="B847" s="102"/>
      <c r="C847" s="102"/>
    </row>
    <row r="848" ht="15.75" customHeight="1">
      <c r="A848" s="102"/>
      <c r="B848" s="102"/>
      <c r="C848" s="102"/>
    </row>
    <row r="849" ht="15.75" customHeight="1">
      <c r="A849" s="102"/>
      <c r="B849" s="102"/>
      <c r="C849" s="102"/>
    </row>
    <row r="850" ht="15.75" customHeight="1">
      <c r="A850" s="102"/>
      <c r="B850" s="102"/>
      <c r="C850" s="102"/>
    </row>
    <row r="851" ht="15.75" customHeight="1">
      <c r="A851" s="102"/>
      <c r="B851" s="102"/>
      <c r="C851" s="102"/>
    </row>
    <row r="852" ht="15.75" customHeight="1">
      <c r="A852" s="102"/>
      <c r="B852" s="102"/>
      <c r="C852" s="102"/>
    </row>
    <row r="853" ht="15.75" customHeight="1">
      <c r="A853" s="102"/>
      <c r="B853" s="102"/>
      <c r="C853" s="102"/>
    </row>
    <row r="854" ht="15.75" customHeight="1">
      <c r="A854" s="102"/>
      <c r="B854" s="102"/>
      <c r="C854" s="102"/>
    </row>
    <row r="855" ht="15.75" customHeight="1">
      <c r="A855" s="102"/>
      <c r="B855" s="102"/>
      <c r="C855" s="102"/>
    </row>
    <row r="856" ht="15.75" customHeight="1">
      <c r="A856" s="102"/>
      <c r="B856" s="102"/>
      <c r="C856" s="102"/>
    </row>
    <row r="857" ht="15.75" customHeight="1">
      <c r="A857" s="102"/>
      <c r="B857" s="102"/>
      <c r="C857" s="102"/>
    </row>
    <row r="858" ht="15.75" customHeight="1">
      <c r="A858" s="102"/>
      <c r="B858" s="102"/>
      <c r="C858" s="102"/>
    </row>
    <row r="859" ht="15.75" customHeight="1">
      <c r="A859" s="102"/>
      <c r="B859" s="102"/>
      <c r="C859" s="102"/>
    </row>
    <row r="860" ht="15.75" customHeight="1">
      <c r="A860" s="102"/>
      <c r="B860" s="102"/>
      <c r="C860" s="102"/>
    </row>
    <row r="861" ht="15.75" customHeight="1">
      <c r="A861" s="102"/>
      <c r="B861" s="102"/>
      <c r="C861" s="102"/>
    </row>
    <row r="862" ht="15.75" customHeight="1">
      <c r="A862" s="102"/>
      <c r="B862" s="102"/>
      <c r="C862" s="102"/>
    </row>
    <row r="863" ht="15.75" customHeight="1">
      <c r="A863" s="102"/>
      <c r="B863" s="102"/>
      <c r="C863" s="102"/>
    </row>
    <row r="864" ht="15.75" customHeight="1">
      <c r="A864" s="102"/>
      <c r="B864" s="102"/>
      <c r="C864" s="102"/>
    </row>
    <row r="865" ht="15.75" customHeight="1">
      <c r="A865" s="102"/>
      <c r="B865" s="102"/>
      <c r="C865" s="102"/>
    </row>
    <row r="866" ht="15.75" customHeight="1">
      <c r="A866" s="102"/>
      <c r="B866" s="102"/>
      <c r="C866" s="102"/>
    </row>
    <row r="867" ht="15.75" customHeight="1">
      <c r="A867" s="102"/>
      <c r="B867" s="102"/>
      <c r="C867" s="102"/>
    </row>
    <row r="868" ht="15.75" customHeight="1">
      <c r="A868" s="102"/>
      <c r="B868" s="102"/>
      <c r="C868" s="102"/>
    </row>
    <row r="869" ht="15.75" customHeight="1">
      <c r="A869" s="102"/>
      <c r="B869" s="102"/>
      <c r="C869" s="102"/>
    </row>
    <row r="870" ht="15.75" customHeight="1">
      <c r="A870" s="102"/>
      <c r="B870" s="102"/>
      <c r="C870" s="102"/>
    </row>
    <row r="871" ht="15.75" customHeight="1">
      <c r="A871" s="102"/>
      <c r="B871" s="102"/>
      <c r="C871" s="102"/>
    </row>
    <row r="872" ht="15.75" customHeight="1">
      <c r="A872" s="102"/>
      <c r="B872" s="102"/>
      <c r="C872" s="102"/>
    </row>
    <row r="873" ht="15.75" customHeight="1">
      <c r="A873" s="102"/>
      <c r="B873" s="102"/>
      <c r="C873" s="102"/>
    </row>
    <row r="874" ht="15.75" customHeight="1">
      <c r="A874" s="102"/>
      <c r="B874" s="102"/>
      <c r="C874" s="102"/>
    </row>
    <row r="875" ht="15.75" customHeight="1">
      <c r="A875" s="102"/>
      <c r="B875" s="102"/>
      <c r="C875" s="102"/>
    </row>
    <row r="876" ht="15.75" customHeight="1">
      <c r="A876" s="102"/>
      <c r="B876" s="102"/>
      <c r="C876" s="102"/>
    </row>
    <row r="877" ht="15.75" customHeight="1">
      <c r="A877" s="102"/>
      <c r="B877" s="102"/>
      <c r="C877" s="102"/>
    </row>
    <row r="878" ht="15.75" customHeight="1">
      <c r="A878" s="102"/>
      <c r="B878" s="102"/>
      <c r="C878" s="102"/>
    </row>
    <row r="879" ht="15.75" customHeight="1">
      <c r="A879" s="102"/>
      <c r="B879" s="102"/>
      <c r="C879" s="102"/>
    </row>
    <row r="880" ht="15.75" customHeight="1">
      <c r="A880" s="102"/>
      <c r="B880" s="102"/>
      <c r="C880" s="102"/>
    </row>
    <row r="881" ht="15.75" customHeight="1">
      <c r="A881" s="102"/>
      <c r="B881" s="102"/>
      <c r="C881" s="102"/>
    </row>
    <row r="882" ht="15.75" customHeight="1">
      <c r="A882" s="102"/>
      <c r="B882" s="102"/>
      <c r="C882" s="102"/>
    </row>
    <row r="883" ht="15.75" customHeight="1">
      <c r="A883" s="102"/>
      <c r="B883" s="102"/>
      <c r="C883" s="102"/>
    </row>
    <row r="884" ht="15.75" customHeight="1">
      <c r="A884" s="102"/>
      <c r="B884" s="102"/>
      <c r="C884" s="102"/>
    </row>
    <row r="885" ht="15.75" customHeight="1">
      <c r="A885" s="102"/>
      <c r="B885" s="102"/>
      <c r="C885" s="102"/>
    </row>
    <row r="886" ht="15.75" customHeight="1">
      <c r="A886" s="102"/>
      <c r="B886" s="102"/>
      <c r="C886" s="102"/>
    </row>
    <row r="887" ht="15.75" customHeight="1">
      <c r="A887" s="102"/>
      <c r="B887" s="102"/>
      <c r="C887" s="102"/>
    </row>
    <row r="888" ht="15.75" customHeight="1">
      <c r="A888" s="102"/>
      <c r="B888" s="102"/>
      <c r="C888" s="102"/>
    </row>
    <row r="889" ht="15.75" customHeight="1">
      <c r="A889" s="102"/>
      <c r="B889" s="102"/>
      <c r="C889" s="102"/>
    </row>
    <row r="890" ht="15.75" customHeight="1">
      <c r="A890" s="102"/>
      <c r="B890" s="102"/>
      <c r="C890" s="102"/>
    </row>
    <row r="891" ht="15.75" customHeight="1">
      <c r="A891" s="102"/>
      <c r="B891" s="102"/>
      <c r="C891" s="102"/>
    </row>
    <row r="892" ht="15.75" customHeight="1">
      <c r="A892" s="102"/>
      <c r="B892" s="102"/>
      <c r="C892" s="102"/>
    </row>
    <row r="893" ht="15.75" customHeight="1">
      <c r="A893" s="102"/>
      <c r="B893" s="102"/>
      <c r="C893" s="102"/>
    </row>
    <row r="894" ht="15.75" customHeight="1">
      <c r="A894" s="102"/>
      <c r="B894" s="102"/>
      <c r="C894" s="102"/>
    </row>
    <row r="895" ht="15.75" customHeight="1">
      <c r="A895" s="102"/>
      <c r="B895" s="102"/>
      <c r="C895" s="102"/>
    </row>
    <row r="896" ht="15.75" customHeight="1">
      <c r="A896" s="102"/>
      <c r="B896" s="102"/>
      <c r="C896" s="102"/>
    </row>
    <row r="897" ht="15.75" customHeight="1">
      <c r="A897" s="102"/>
      <c r="B897" s="102"/>
      <c r="C897" s="102"/>
    </row>
    <row r="898" ht="15.75" customHeight="1">
      <c r="A898" s="102"/>
      <c r="B898" s="102"/>
      <c r="C898" s="102"/>
    </row>
    <row r="899" ht="15.75" customHeight="1">
      <c r="A899" s="102"/>
      <c r="B899" s="102"/>
      <c r="C899" s="102"/>
    </row>
    <row r="900" ht="15.75" customHeight="1">
      <c r="A900" s="102"/>
      <c r="B900" s="102"/>
      <c r="C900" s="102"/>
    </row>
    <row r="901" ht="15.75" customHeight="1">
      <c r="A901" s="102"/>
      <c r="B901" s="102"/>
      <c r="C901" s="102"/>
    </row>
    <row r="902" ht="15.75" customHeight="1">
      <c r="A902" s="102"/>
      <c r="B902" s="102"/>
      <c r="C902" s="102"/>
    </row>
    <row r="903" ht="15.75" customHeight="1">
      <c r="A903" s="102"/>
      <c r="B903" s="102"/>
      <c r="C903" s="102"/>
    </row>
    <row r="904" ht="15.75" customHeight="1">
      <c r="A904" s="102"/>
      <c r="B904" s="102"/>
      <c r="C904" s="102"/>
    </row>
    <row r="905" ht="15.75" customHeight="1">
      <c r="A905" s="102"/>
      <c r="B905" s="102"/>
      <c r="C905" s="102"/>
    </row>
    <row r="906" ht="15.75" customHeight="1">
      <c r="A906" s="102"/>
      <c r="B906" s="102"/>
      <c r="C906" s="102"/>
    </row>
    <row r="907" ht="15.75" customHeight="1">
      <c r="A907" s="102"/>
      <c r="B907" s="102"/>
      <c r="C907" s="102"/>
    </row>
    <row r="908" ht="15.75" customHeight="1">
      <c r="A908" s="102"/>
      <c r="B908" s="102"/>
      <c r="C908" s="102"/>
    </row>
    <row r="909" ht="15.75" customHeight="1">
      <c r="A909" s="102"/>
      <c r="B909" s="102"/>
      <c r="C909" s="102"/>
    </row>
    <row r="910" ht="15.75" customHeight="1">
      <c r="A910" s="102"/>
      <c r="B910" s="102"/>
      <c r="C910" s="102"/>
    </row>
    <row r="911" ht="15.75" customHeight="1">
      <c r="A911" s="102"/>
      <c r="B911" s="102"/>
      <c r="C911" s="102"/>
    </row>
    <row r="912" ht="15.75" customHeight="1">
      <c r="A912" s="102"/>
      <c r="B912" s="102"/>
      <c r="C912" s="102"/>
    </row>
    <row r="913" ht="15.75" customHeight="1">
      <c r="A913" s="102"/>
      <c r="B913" s="102"/>
      <c r="C913" s="102"/>
    </row>
    <row r="914" ht="15.75" customHeight="1">
      <c r="A914" s="102"/>
      <c r="B914" s="102"/>
      <c r="C914" s="102"/>
    </row>
    <row r="915" ht="15.75" customHeight="1">
      <c r="A915" s="102"/>
      <c r="B915" s="102"/>
      <c r="C915" s="102"/>
    </row>
    <row r="916" ht="15.75" customHeight="1">
      <c r="A916" s="102"/>
      <c r="B916" s="102"/>
      <c r="C916" s="102"/>
    </row>
    <row r="917" ht="15.75" customHeight="1">
      <c r="A917" s="102"/>
      <c r="B917" s="102"/>
      <c r="C917" s="102"/>
    </row>
    <row r="918" ht="15.75" customHeight="1">
      <c r="A918" s="102"/>
      <c r="B918" s="102"/>
      <c r="C918" s="102"/>
    </row>
    <row r="919" ht="15.75" customHeight="1">
      <c r="A919" s="102"/>
      <c r="B919" s="102"/>
      <c r="C919" s="102"/>
    </row>
    <row r="920" ht="15.75" customHeight="1">
      <c r="A920" s="102"/>
      <c r="B920" s="102"/>
      <c r="C920" s="102"/>
    </row>
    <row r="921" ht="15.75" customHeight="1">
      <c r="A921" s="102"/>
      <c r="B921" s="102"/>
      <c r="C921" s="102"/>
    </row>
    <row r="922" ht="15.75" customHeight="1">
      <c r="A922" s="102"/>
      <c r="B922" s="102"/>
      <c r="C922" s="102"/>
    </row>
    <row r="923" ht="15.75" customHeight="1">
      <c r="A923" s="102"/>
      <c r="B923" s="102"/>
      <c r="C923" s="102"/>
    </row>
    <row r="924" ht="15.75" customHeight="1">
      <c r="A924" s="102"/>
      <c r="B924" s="102"/>
      <c r="C924" s="102"/>
    </row>
    <row r="925" ht="15.75" customHeight="1">
      <c r="A925" s="102"/>
      <c r="B925" s="102"/>
      <c r="C925" s="102"/>
    </row>
    <row r="926" ht="15.75" customHeight="1">
      <c r="A926" s="102"/>
      <c r="B926" s="102"/>
      <c r="C926" s="102"/>
    </row>
    <row r="927" ht="15.75" customHeight="1">
      <c r="A927" s="102"/>
      <c r="B927" s="102"/>
      <c r="C927" s="102"/>
    </row>
    <row r="928" ht="15.75" customHeight="1">
      <c r="A928" s="102"/>
      <c r="B928" s="102"/>
      <c r="C928" s="102"/>
    </row>
    <row r="929" ht="15.75" customHeight="1">
      <c r="A929" s="102"/>
      <c r="B929" s="102"/>
      <c r="C929" s="102"/>
    </row>
    <row r="930" ht="15.75" customHeight="1">
      <c r="A930" s="102"/>
      <c r="B930" s="102"/>
      <c r="C930" s="102"/>
    </row>
    <row r="931" ht="15.75" customHeight="1">
      <c r="A931" s="102"/>
      <c r="B931" s="102"/>
      <c r="C931" s="102"/>
    </row>
    <row r="932" ht="15.75" customHeight="1">
      <c r="A932" s="102"/>
      <c r="B932" s="102"/>
      <c r="C932" s="102"/>
    </row>
    <row r="933" ht="15.75" customHeight="1">
      <c r="A933" s="102"/>
      <c r="B933" s="102"/>
      <c r="C933" s="102"/>
    </row>
    <row r="934" ht="15.75" customHeight="1">
      <c r="A934" s="102"/>
      <c r="B934" s="102"/>
      <c r="C934" s="102"/>
    </row>
    <row r="935" ht="15.75" customHeight="1">
      <c r="A935" s="102"/>
      <c r="B935" s="102"/>
      <c r="C935" s="102"/>
    </row>
    <row r="936" ht="15.75" customHeight="1">
      <c r="A936" s="102"/>
      <c r="B936" s="102"/>
      <c r="C936" s="102"/>
    </row>
    <row r="937" ht="15.75" customHeight="1">
      <c r="A937" s="102"/>
      <c r="B937" s="102"/>
      <c r="C937" s="102"/>
    </row>
    <row r="938" ht="15.75" customHeight="1">
      <c r="A938" s="102"/>
      <c r="B938" s="102"/>
      <c r="C938" s="102"/>
    </row>
    <row r="939" ht="15.75" customHeight="1">
      <c r="A939" s="102"/>
      <c r="B939" s="102"/>
      <c r="C939" s="102"/>
    </row>
    <row r="940" ht="15.75" customHeight="1">
      <c r="A940" s="102"/>
      <c r="B940" s="102"/>
      <c r="C940" s="102"/>
    </row>
    <row r="941" ht="15.75" customHeight="1">
      <c r="A941" s="102"/>
      <c r="B941" s="102"/>
      <c r="C941" s="102"/>
    </row>
    <row r="942" ht="15.75" customHeight="1">
      <c r="A942" s="102"/>
      <c r="B942" s="102"/>
      <c r="C942" s="102"/>
    </row>
    <row r="943" ht="15.75" customHeight="1">
      <c r="A943" s="102"/>
      <c r="B943" s="102"/>
      <c r="C943" s="102"/>
    </row>
    <row r="944" ht="15.75" customHeight="1">
      <c r="A944" s="102"/>
      <c r="B944" s="102"/>
      <c r="C944" s="102"/>
    </row>
    <row r="945" ht="15.75" customHeight="1">
      <c r="A945" s="102"/>
      <c r="B945" s="102"/>
      <c r="C945" s="102"/>
    </row>
    <row r="946" ht="15.75" customHeight="1">
      <c r="A946" s="102"/>
      <c r="B946" s="102"/>
      <c r="C946" s="102"/>
    </row>
    <row r="947" ht="15.75" customHeight="1">
      <c r="A947" s="102"/>
      <c r="B947" s="102"/>
      <c r="C947" s="102"/>
    </row>
    <row r="948" ht="15.75" customHeight="1">
      <c r="A948" s="102"/>
      <c r="B948" s="102"/>
      <c r="C948" s="102"/>
    </row>
    <row r="949" ht="15.75" customHeight="1">
      <c r="A949" s="102"/>
      <c r="B949" s="102"/>
      <c r="C949" s="102"/>
    </row>
    <row r="950" ht="15.75" customHeight="1">
      <c r="A950" s="102"/>
      <c r="B950" s="102"/>
      <c r="C950" s="102"/>
    </row>
    <row r="951" ht="15.75" customHeight="1">
      <c r="A951" s="102"/>
      <c r="B951" s="102"/>
      <c r="C951" s="102"/>
    </row>
    <row r="952" ht="15.75" customHeight="1">
      <c r="A952" s="102"/>
      <c r="B952" s="102"/>
      <c r="C952" s="102"/>
    </row>
    <row r="953" ht="15.75" customHeight="1">
      <c r="A953" s="102"/>
      <c r="B953" s="102"/>
      <c r="C953" s="102"/>
    </row>
    <row r="954" ht="15.75" customHeight="1">
      <c r="A954" s="102"/>
      <c r="B954" s="102"/>
      <c r="C954" s="102"/>
    </row>
    <row r="955" ht="15.75" customHeight="1">
      <c r="A955" s="102"/>
      <c r="B955" s="102"/>
      <c r="C955" s="102"/>
    </row>
    <row r="956" ht="15.75" customHeight="1">
      <c r="A956" s="102"/>
      <c r="B956" s="102"/>
      <c r="C956" s="102"/>
    </row>
    <row r="957" ht="15.75" customHeight="1">
      <c r="A957" s="102"/>
      <c r="B957" s="102"/>
      <c r="C957" s="102"/>
    </row>
    <row r="958" ht="15.75" customHeight="1">
      <c r="A958" s="102"/>
      <c r="B958" s="102"/>
      <c r="C958" s="102"/>
    </row>
    <row r="959" ht="15.75" customHeight="1">
      <c r="A959" s="102"/>
      <c r="B959" s="102"/>
      <c r="C959" s="102"/>
    </row>
    <row r="960" ht="15.75" customHeight="1">
      <c r="A960" s="102"/>
      <c r="B960" s="102"/>
      <c r="C960" s="102"/>
    </row>
    <row r="961" ht="15.75" customHeight="1">
      <c r="A961" s="102"/>
      <c r="B961" s="102"/>
      <c r="C961" s="102"/>
    </row>
    <row r="962" ht="15.75" customHeight="1">
      <c r="A962" s="102"/>
      <c r="B962" s="102"/>
      <c r="C962" s="102"/>
    </row>
    <row r="963" ht="15.75" customHeight="1">
      <c r="A963" s="102"/>
      <c r="B963" s="102"/>
      <c r="C963" s="102"/>
    </row>
    <row r="964" ht="15.75" customHeight="1">
      <c r="A964" s="102"/>
      <c r="B964" s="102"/>
      <c r="C964" s="102"/>
    </row>
    <row r="965" ht="15.75" customHeight="1">
      <c r="A965" s="102"/>
      <c r="B965" s="102"/>
      <c r="C965" s="102"/>
    </row>
    <row r="966" ht="15.75" customHeight="1">
      <c r="A966" s="102"/>
      <c r="B966" s="102"/>
      <c r="C966" s="102"/>
    </row>
    <row r="967" ht="15.75" customHeight="1">
      <c r="A967" s="102"/>
      <c r="B967" s="102"/>
      <c r="C967" s="102"/>
    </row>
    <row r="968" ht="15.75" customHeight="1">
      <c r="A968" s="102"/>
      <c r="B968" s="102"/>
      <c r="C968" s="102"/>
    </row>
    <row r="969" ht="15.75" customHeight="1">
      <c r="A969" s="102"/>
      <c r="B969" s="102"/>
      <c r="C969" s="102"/>
    </row>
    <row r="970" ht="15.75" customHeight="1">
      <c r="A970" s="102"/>
      <c r="B970" s="102"/>
      <c r="C970" s="102"/>
    </row>
    <row r="971" ht="15.75" customHeight="1">
      <c r="A971" s="102"/>
      <c r="B971" s="102"/>
      <c r="C971" s="102"/>
    </row>
    <row r="972" ht="15.75" customHeight="1">
      <c r="A972" s="102"/>
      <c r="B972" s="102"/>
      <c r="C972" s="102"/>
    </row>
    <row r="973" ht="15.75" customHeight="1">
      <c r="A973" s="102"/>
      <c r="B973" s="102"/>
      <c r="C973" s="102"/>
    </row>
    <row r="974" ht="15.75" customHeight="1">
      <c r="A974" s="102"/>
      <c r="B974" s="102"/>
      <c r="C974" s="102"/>
    </row>
    <row r="975" ht="15.75" customHeight="1">
      <c r="A975" s="102"/>
      <c r="B975" s="102"/>
      <c r="C975" s="102"/>
    </row>
    <row r="976" ht="15.75" customHeight="1">
      <c r="A976" s="102"/>
      <c r="B976" s="102"/>
      <c r="C976" s="102"/>
    </row>
    <row r="977" ht="15.75" customHeight="1">
      <c r="A977" s="102"/>
      <c r="B977" s="102"/>
      <c r="C977" s="102"/>
    </row>
    <row r="978" ht="15.75" customHeight="1">
      <c r="A978" s="102"/>
      <c r="B978" s="102"/>
      <c r="C978" s="102"/>
    </row>
    <row r="979" ht="15.75" customHeight="1">
      <c r="A979" s="102"/>
      <c r="B979" s="102"/>
      <c r="C979" s="102"/>
    </row>
    <row r="980" ht="15.75" customHeight="1">
      <c r="A980" s="102"/>
      <c r="B980" s="102"/>
      <c r="C980" s="102"/>
    </row>
    <row r="981" ht="15.75" customHeight="1">
      <c r="A981" s="102"/>
      <c r="B981" s="102"/>
      <c r="C981" s="102"/>
    </row>
    <row r="982" ht="15.75" customHeight="1">
      <c r="A982" s="102"/>
      <c r="B982" s="102"/>
      <c r="C982" s="102"/>
    </row>
    <row r="983" ht="15.75" customHeight="1">
      <c r="A983" s="102"/>
      <c r="B983" s="102"/>
      <c r="C983" s="102"/>
    </row>
    <row r="984" ht="15.75" customHeight="1">
      <c r="A984" s="102"/>
      <c r="B984" s="102"/>
      <c r="C984" s="102"/>
    </row>
    <row r="985" ht="15.75" customHeight="1">
      <c r="A985" s="102"/>
      <c r="B985" s="102"/>
      <c r="C985" s="102"/>
    </row>
    <row r="986" ht="15.75" customHeight="1">
      <c r="A986" s="102"/>
      <c r="B986" s="102"/>
      <c r="C986" s="102"/>
    </row>
    <row r="987" ht="15.75" customHeight="1">
      <c r="A987" s="102"/>
      <c r="B987" s="102"/>
      <c r="C987" s="102"/>
    </row>
    <row r="988" ht="15.75" customHeight="1">
      <c r="A988" s="102"/>
      <c r="B988" s="102"/>
      <c r="C988" s="102"/>
    </row>
    <row r="989" ht="15.75" customHeight="1">
      <c r="A989" s="102"/>
      <c r="B989" s="102"/>
      <c r="C989" s="102"/>
    </row>
    <row r="990" ht="15.75" customHeight="1">
      <c r="A990" s="102"/>
      <c r="B990" s="102"/>
      <c r="C990" s="102"/>
    </row>
    <row r="991" ht="15.75" customHeight="1">
      <c r="A991" s="102"/>
      <c r="B991" s="102"/>
      <c r="C991" s="102"/>
    </row>
    <row r="992" ht="15.75" customHeight="1">
      <c r="A992" s="102"/>
      <c r="B992" s="102"/>
      <c r="C992" s="102"/>
    </row>
    <row r="993" ht="15.75" customHeight="1">
      <c r="A993" s="102"/>
      <c r="B993" s="102"/>
      <c r="C993" s="102"/>
    </row>
    <row r="994" ht="15.75" customHeight="1">
      <c r="A994" s="102"/>
      <c r="B994" s="102"/>
      <c r="C994" s="102"/>
    </row>
    <row r="995" ht="15.75" customHeight="1">
      <c r="A995" s="102"/>
      <c r="B995" s="102"/>
      <c r="C995" s="102"/>
    </row>
    <row r="996" ht="15.75" customHeight="1">
      <c r="A996" s="102"/>
      <c r="B996" s="102"/>
      <c r="C996" s="102"/>
    </row>
    <row r="997" ht="15.75" customHeight="1">
      <c r="A997" s="102"/>
      <c r="B997" s="102"/>
      <c r="C997" s="102"/>
    </row>
    <row r="998" ht="15.75" customHeight="1">
      <c r="A998" s="102"/>
      <c r="B998" s="102"/>
      <c r="C998" s="102"/>
    </row>
    <row r="999" ht="15.75" customHeight="1">
      <c r="A999" s="102"/>
      <c r="B999" s="102"/>
      <c r="C999" s="102"/>
    </row>
    <row r="1000" ht="15.75" customHeight="1">
      <c r="A1000" s="102"/>
      <c r="B1000" s="102"/>
      <c r="C1000" s="102"/>
    </row>
  </sheetData>
  <mergeCells count="7">
    <mergeCell ref="A1:I1"/>
    <mergeCell ref="A3:A4"/>
    <mergeCell ref="B3:B4"/>
    <mergeCell ref="C3:C4"/>
    <mergeCell ref="D3:E3"/>
    <mergeCell ref="F3:G3"/>
    <mergeCell ref="H3:I3"/>
  </mergeCells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5.71"/>
    <col customWidth="1" min="12" max="12" width="10.0"/>
    <col customWidth="1" min="13" max="14" width="8.86"/>
    <col customWidth="1" min="15" max="19" width="15.71"/>
    <col customWidth="1" min="20" max="20" width="8.86"/>
    <col customWidth="1" min="21" max="25" width="15.71"/>
    <col customWidth="1" min="26" max="26" width="8.86"/>
  </cols>
  <sheetData>
    <row r="1">
      <c r="B1" s="151" t="s">
        <v>282</v>
      </c>
      <c r="C1" s="152"/>
      <c r="D1" s="152"/>
      <c r="E1" s="152"/>
      <c r="F1" s="152"/>
      <c r="G1" s="152"/>
      <c r="H1" s="152"/>
      <c r="I1" s="152"/>
    </row>
    <row r="2">
      <c r="B2" s="31" t="s">
        <v>52</v>
      </c>
      <c r="C2" s="31" t="s">
        <v>283</v>
      </c>
      <c r="D2" s="31" t="s">
        <v>284</v>
      </c>
      <c r="E2" s="31" t="s">
        <v>285</v>
      </c>
      <c r="F2" s="31" t="s">
        <v>286</v>
      </c>
      <c r="G2" s="31" t="s">
        <v>287</v>
      </c>
      <c r="H2" s="31" t="s">
        <v>288</v>
      </c>
      <c r="I2" s="31" t="s">
        <v>289</v>
      </c>
      <c r="J2" s="153"/>
      <c r="K2" s="31" t="s">
        <v>290</v>
      </c>
    </row>
    <row r="3">
      <c r="B3" s="34" t="s">
        <v>2</v>
      </c>
      <c r="C3" s="154">
        <v>0.06</v>
      </c>
      <c r="D3" s="154">
        <f>Porcentagens!$D$68+Porcentagens!$D$69</f>
        <v>0.00880363034</v>
      </c>
      <c r="E3" s="154">
        <f>Porcentagens!$D$70</f>
        <v>0.08667904916</v>
      </c>
      <c r="F3" s="154">
        <f>Porcentagens!$D$73+Porcentagens!$D$74</f>
        <v>0.0331773707</v>
      </c>
      <c r="G3" s="154">
        <f>Porcentagens!$D$77</f>
        <v>0.05643440068</v>
      </c>
      <c r="H3" s="154">
        <f>Porcentagens!$D$72+Porcentagens!$D$78+Porcentagens!$D$80</f>
        <v>0.00905707287</v>
      </c>
      <c r="I3" s="154">
        <f>Porcentagens!$D$79</f>
        <v>0.02011619249</v>
      </c>
      <c r="J3" s="155" t="s">
        <v>55</v>
      </c>
      <c r="K3" s="37">
        <v>541110.0</v>
      </c>
    </row>
    <row r="4">
      <c r="B4" s="34" t="s">
        <v>31</v>
      </c>
      <c r="C4" s="154">
        <v>0.44</v>
      </c>
      <c r="D4" s="154">
        <f>Porcentagens!$E$68+Porcentagens!$E$69</f>
        <v>0.07177461884</v>
      </c>
      <c r="E4" s="154">
        <f>Porcentagens!$E$70</f>
        <v>0.06578112901</v>
      </c>
      <c r="F4" s="154">
        <f>Porcentagens!$E$73+Porcentagens!$E$74</f>
        <v>0.02571142441</v>
      </c>
      <c r="G4" s="154">
        <f>Porcentagens!$E$77</f>
        <v>0.04304971209</v>
      </c>
      <c r="H4" s="154">
        <f>Porcentagens!$E$72+Porcentagens!$E$78+Porcentagens!$E$80</f>
        <v>0.006976071328</v>
      </c>
      <c r="I4" s="154">
        <f>Porcentagens!$E$79</f>
        <v>0.01535527208</v>
      </c>
      <c r="J4" s="155" t="s">
        <v>58</v>
      </c>
      <c r="K4" s="37">
        <v>99000.0</v>
      </c>
    </row>
    <row r="5">
      <c r="B5" s="34" t="s">
        <v>34</v>
      </c>
      <c r="C5" s="154">
        <v>0.44</v>
      </c>
      <c r="D5" s="154">
        <f>Porcentagens!$G$68+Porcentagens!$G$69</f>
        <v>0.05925940287</v>
      </c>
      <c r="E5" s="154">
        <f>Porcentagens!$G$70</f>
        <v>0.0657745071</v>
      </c>
      <c r="F5" s="154">
        <f>Porcentagens!$G$73+Porcentagens!$G$74</f>
        <v>0.0257078739</v>
      </c>
      <c r="G5" s="154">
        <f>Porcentagens!$G$77</f>
        <v>0.04305105188</v>
      </c>
      <c r="H5" s="154">
        <f>Porcentagens!$G$72+Porcentagens!$G$78+Porcentagens!$G$80</f>
        <v>0.006977100155</v>
      </c>
      <c r="I5" s="154">
        <f>Porcentagens!$G$79</f>
        <v>0.01535500979</v>
      </c>
      <c r="J5" s="156"/>
    </row>
    <row r="6">
      <c r="B6" s="34" t="s">
        <v>37</v>
      </c>
      <c r="C6" s="154">
        <v>0.06</v>
      </c>
      <c r="D6" s="154">
        <f>Porcentagens!$H$68+Porcentagens!H69</f>
        <v>0.0144684209</v>
      </c>
      <c r="E6" s="154">
        <f>Porcentagens!$H$70</f>
        <v>0.06284285532</v>
      </c>
      <c r="F6" s="154">
        <f>Porcentagens!$H$73+Porcentagens!$H$74</f>
        <v>0.02506770515</v>
      </c>
      <c r="G6" s="154">
        <f>Porcentagens!$H$77</f>
        <v>0.04316524806</v>
      </c>
      <c r="H6" s="154">
        <f>Porcentagens!$H$72+Porcentagens!$H$78+Porcentagens!$H$80</f>
        <v>0.0032511428</v>
      </c>
      <c r="I6" s="154">
        <f>Porcentagens!$H$79</f>
        <v>0.016983099</v>
      </c>
      <c r="J6" s="156"/>
    </row>
    <row r="7">
      <c r="C7" s="157"/>
      <c r="D7" s="157"/>
      <c r="E7" s="157"/>
    </row>
    <row r="8">
      <c r="B8" s="151" t="s">
        <v>291</v>
      </c>
      <c r="C8" s="152"/>
      <c r="D8" s="152"/>
      <c r="E8" s="152"/>
      <c r="F8" s="152"/>
      <c r="G8" s="152"/>
      <c r="H8" s="152"/>
      <c r="I8" s="152"/>
    </row>
    <row r="9">
      <c r="B9" s="31" t="s">
        <v>52</v>
      </c>
      <c r="C9" s="31" t="s">
        <v>283</v>
      </c>
      <c r="D9" s="31" t="s">
        <v>284</v>
      </c>
      <c r="E9" s="31" t="s">
        <v>285</v>
      </c>
      <c r="F9" s="31" t="s">
        <v>286</v>
      </c>
      <c r="G9" s="31" t="s">
        <v>292</v>
      </c>
      <c r="H9" s="31" t="s">
        <v>288</v>
      </c>
      <c r="I9" s="31" t="s">
        <v>289</v>
      </c>
    </row>
    <row r="10">
      <c r="B10" s="34" t="s">
        <v>2</v>
      </c>
      <c r="C10" s="154">
        <v>0.06</v>
      </c>
      <c r="D10" s="154">
        <f>Porcentagens!$D$68+Porcentagens!$D$69</f>
        <v>0.00880363034</v>
      </c>
      <c r="E10" s="154">
        <f>Porcentagens!$D$70</f>
        <v>0.08667904916</v>
      </c>
      <c r="F10" s="154">
        <f>Porcentagens!$D$73+Porcentagens!$D$74</f>
        <v>0.0331773707</v>
      </c>
      <c r="G10" s="154">
        <f>SUM(Porcentagens!$D$75:$D$77)+Porcentagens!$D$71</f>
        <v>0.1671718415</v>
      </c>
      <c r="H10" s="154">
        <f>Porcentagens!$D$72+Porcentagens!$D$78+Porcentagens!$D$80</f>
        <v>0.00905707287</v>
      </c>
      <c r="I10" s="154">
        <f>Porcentagens!$D$79</f>
        <v>0.02011619249</v>
      </c>
    </row>
    <row r="11">
      <c r="B11" s="34" t="s">
        <v>31</v>
      </c>
      <c r="C11" s="154">
        <v>0.44</v>
      </c>
      <c r="D11" s="154">
        <f>Porcentagens!$E$68+Porcentagens!$E$69</f>
        <v>0.07177461884</v>
      </c>
      <c r="E11" s="154">
        <f>Porcentagens!$E$70</f>
        <v>0.06578112901</v>
      </c>
      <c r="F11" s="154">
        <f>Porcentagens!$E$73+Porcentagens!$E$74</f>
        <v>0.02571142441</v>
      </c>
      <c r="G11" s="154">
        <f>SUM(Porcentagens!$E$75:$E$77)++Porcentagens!$E$71</f>
        <v>0.1387981547</v>
      </c>
      <c r="H11" s="154">
        <f>Porcentagens!$E$72+Porcentagens!$E$78+Porcentagens!$E$80</f>
        <v>0.006976071328</v>
      </c>
      <c r="I11" s="154">
        <f>Porcentagens!$E$79</f>
        <v>0.01535527208</v>
      </c>
    </row>
    <row r="12">
      <c r="B12" s="34" t="s">
        <v>34</v>
      </c>
      <c r="C12" s="154">
        <v>0.44</v>
      </c>
      <c r="D12" s="154">
        <f>Porcentagens!$G$68+Porcentagens!$G$69</f>
        <v>0.05925940287</v>
      </c>
      <c r="E12" s="154">
        <f>Porcentagens!$G$70</f>
        <v>0.0657745071</v>
      </c>
      <c r="F12" s="154">
        <f>Porcentagens!$G$73+Porcentagens!$G$74</f>
        <v>0.0257078739</v>
      </c>
      <c r="G12" s="154">
        <f>SUM(Porcentagens!$G$75:$G$77)+Porcentagens!$G$71</f>
        <v>0.1387978939</v>
      </c>
      <c r="H12" s="154">
        <f>Porcentagens!$G$72+Porcentagens!$G$78+Porcentagens!$G$80</f>
        <v>0.006977100155</v>
      </c>
      <c r="I12" s="154">
        <f>Porcentagens!$G$79</f>
        <v>0.01535500979</v>
      </c>
    </row>
    <row r="13">
      <c r="B13" s="34" t="s">
        <v>37</v>
      </c>
      <c r="C13" s="154">
        <v>0.06</v>
      </c>
      <c r="D13" s="154">
        <f>Porcentagens!$H$68+Porcentagens!H76</f>
        <v>0.02457940828</v>
      </c>
      <c r="E13" s="154">
        <f>Porcentagens!$H$70</f>
        <v>0.06284285532</v>
      </c>
      <c r="F13" s="154">
        <f>Porcentagens!$H$73+Porcentagens!$H$74</f>
        <v>0.02506770515</v>
      </c>
      <c r="G13" s="154">
        <f>SUM(Porcentagens!$H$75:$H$77)+Porcentagens!$H$71</f>
        <v>0.1311118817</v>
      </c>
      <c r="H13" s="154">
        <f>Porcentagens!$H$72+Porcentagens!$H$78+Porcentagens!$H$80</f>
        <v>0.0032511428</v>
      </c>
      <c r="I13" s="154">
        <f>Porcentagens!$H$79</f>
        <v>0.016983099</v>
      </c>
    </row>
    <row r="16" ht="34.5" customHeight="1">
      <c r="A16" s="158" t="s">
        <v>1</v>
      </c>
      <c r="B16" s="3"/>
      <c r="C16" s="3"/>
      <c r="D16" s="3"/>
      <c r="E16" s="3"/>
      <c r="F16" s="3"/>
      <c r="G16" s="3"/>
      <c r="H16" s="3"/>
      <c r="I16" s="3"/>
      <c r="J16" s="3"/>
    </row>
    <row r="18">
      <c r="A18" s="31" t="s">
        <v>52</v>
      </c>
      <c r="B18" s="31" t="s">
        <v>293</v>
      </c>
      <c r="C18" s="31" t="s">
        <v>294</v>
      </c>
      <c r="D18" s="31" t="s">
        <v>295</v>
      </c>
      <c r="E18" s="31" t="s">
        <v>296</v>
      </c>
      <c r="F18" s="31" t="s">
        <v>297</v>
      </c>
      <c r="G18" s="31" t="s">
        <v>298</v>
      </c>
      <c r="H18" s="31" t="s">
        <v>299</v>
      </c>
      <c r="I18" s="31" t="s">
        <v>300</v>
      </c>
      <c r="J18" s="31" t="s">
        <v>301</v>
      </c>
      <c r="K18" s="31" t="s">
        <v>302</v>
      </c>
      <c r="L18" s="159">
        <v>0.2423</v>
      </c>
      <c r="O18" s="160" t="s">
        <v>58</v>
      </c>
      <c r="P18" s="161" t="s">
        <v>303</v>
      </c>
      <c r="Q18" s="161" t="s">
        <v>304</v>
      </c>
      <c r="R18" s="161" t="s">
        <v>211</v>
      </c>
      <c r="S18" s="161" t="s">
        <v>305</v>
      </c>
      <c r="U18" s="160" t="s">
        <v>58</v>
      </c>
      <c r="V18" s="161" t="s">
        <v>303</v>
      </c>
      <c r="W18" s="161" t="s">
        <v>306</v>
      </c>
      <c r="X18" s="161" t="s">
        <v>211</v>
      </c>
      <c r="Y18" s="161" t="s">
        <v>305</v>
      </c>
    </row>
    <row r="19">
      <c r="A19" s="34" t="s">
        <v>2</v>
      </c>
      <c r="B19" s="162">
        <f>'Custos Refeições'!$G$8</f>
        <v>2.586889897</v>
      </c>
      <c r="C19" s="162">
        <f>('Resumo Custos mão de obra'!$G$15)*Resumo!$C$3/$K$3</f>
        <v>0.02404411191</v>
      </c>
      <c r="D19" s="162">
        <f t="shared" ref="D19:D22" si="1">B19*$D3</f>
        <v>0.02277402239</v>
      </c>
      <c r="E19" s="162">
        <f t="shared" ref="E19:E22" si="2">B19*$E3</f>
        <v>0.2242291566</v>
      </c>
      <c r="F19" s="162">
        <f t="shared" ref="F19:F22" si="3">B19*$F3</f>
        <v>0.08582620509</v>
      </c>
      <c r="G19" s="162">
        <f t="shared" ref="G19:G22" si="4">SUM(B19:C19)*G3</f>
        <v>0.147346496</v>
      </c>
      <c r="H19" s="162">
        <f t="shared" ref="H19:H22" si="5">B19*$H3</f>
        <v>0.02342965031</v>
      </c>
      <c r="I19" s="162">
        <f t="shared" ref="I19:I22" si="6">B19*I3</f>
        <v>0.05203837512</v>
      </c>
      <c r="J19" s="43">
        <f t="shared" ref="J19:J22" si="7">SUM(B19:I19)</f>
        <v>3.166577915</v>
      </c>
      <c r="K19" s="43">
        <f t="shared" ref="K19:K22" si="8">J19/(1-$L$18)</f>
        <v>4.179197459</v>
      </c>
      <c r="O19" s="34" t="s">
        <v>2</v>
      </c>
      <c r="P19" s="163">
        <f>$K$19</f>
        <v>4.179197459</v>
      </c>
      <c r="Q19" s="163">
        <v>0.84</v>
      </c>
      <c r="R19" s="163">
        <f t="shared" ref="R19:R22" si="9">P19-Q19</f>
        <v>3.339197459</v>
      </c>
      <c r="S19" s="110">
        <f t="shared" ref="S19:S22" si="10">R19/P19</f>
        <v>0.799004472</v>
      </c>
      <c r="U19" s="34" t="s">
        <v>2</v>
      </c>
      <c r="V19" s="163">
        <f>$K$19</f>
        <v>4.179197459</v>
      </c>
      <c r="W19" s="163">
        <v>0.9</v>
      </c>
      <c r="X19" s="163">
        <f t="shared" ref="X19:X22" si="11">V19-W19</f>
        <v>3.279197459</v>
      </c>
      <c r="Y19" s="110">
        <f t="shared" ref="Y19:Y22" si="12">X19/V19</f>
        <v>0.7846476485</v>
      </c>
    </row>
    <row r="20">
      <c r="A20" s="34" t="s">
        <v>31</v>
      </c>
      <c r="B20" s="162">
        <f>'Custos Refeições'!$G$24</f>
        <v>6.041490003</v>
      </c>
      <c r="C20" s="162">
        <f>('Resumo Custos mão de obra'!$G$15)*Resumo!$C$4/$K$3</f>
        <v>0.1763234874</v>
      </c>
      <c r="D20" s="162">
        <f t="shared" si="1"/>
        <v>0.4336256422</v>
      </c>
      <c r="E20" s="162">
        <f t="shared" si="2"/>
        <v>0.3974160333</v>
      </c>
      <c r="F20" s="162">
        <f t="shared" si="3"/>
        <v>0.1553353135</v>
      </c>
      <c r="G20" s="162">
        <f t="shared" si="4"/>
        <v>0.2676750806</v>
      </c>
      <c r="H20" s="162">
        <f t="shared" si="5"/>
        <v>0.04214586519</v>
      </c>
      <c r="I20" s="162">
        <f t="shared" si="6"/>
        <v>0.09276872278</v>
      </c>
      <c r="J20" s="43">
        <f t="shared" si="7"/>
        <v>7.606780148</v>
      </c>
      <c r="K20" s="43">
        <f t="shared" si="8"/>
        <v>10.03930335</v>
      </c>
      <c r="O20" s="34" t="s">
        <v>31</v>
      </c>
      <c r="P20" s="163">
        <f>$K$20</f>
        <v>10.03930335</v>
      </c>
      <c r="Q20" s="163">
        <v>3.37</v>
      </c>
      <c r="R20" s="163">
        <f t="shared" si="9"/>
        <v>6.66930335</v>
      </c>
      <c r="S20" s="110">
        <f t="shared" si="10"/>
        <v>0.6643193374</v>
      </c>
      <c r="U20" s="34" t="s">
        <v>31</v>
      </c>
      <c r="V20" s="163">
        <f>$K$20</f>
        <v>10.03930335</v>
      </c>
      <c r="W20" s="163">
        <v>3.36</v>
      </c>
      <c r="X20" s="163">
        <f t="shared" si="11"/>
        <v>6.67930335</v>
      </c>
      <c r="Y20" s="110">
        <f t="shared" si="12"/>
        <v>0.6653154225</v>
      </c>
    </row>
    <row r="21" ht="15.75" customHeight="1">
      <c r="A21" s="34" t="s">
        <v>34</v>
      </c>
      <c r="B21" s="162">
        <f>'Custos Refeições'!$G$39</f>
        <v>5.115001297</v>
      </c>
      <c r="C21" s="162">
        <f>('Resumo Custos mão de obra'!$G$15)*Resumo!$C$5/$K$3</f>
        <v>0.1763234874</v>
      </c>
      <c r="D21" s="162">
        <f t="shared" si="1"/>
        <v>0.3031119225</v>
      </c>
      <c r="E21" s="162">
        <f t="shared" si="2"/>
        <v>0.3364366891</v>
      </c>
      <c r="F21" s="162">
        <f t="shared" si="3"/>
        <v>0.1314958083</v>
      </c>
      <c r="G21" s="162">
        <f t="shared" si="4"/>
        <v>0.2277970978</v>
      </c>
      <c r="H21" s="162">
        <f t="shared" si="5"/>
        <v>0.03568787634</v>
      </c>
      <c r="I21" s="162">
        <f t="shared" si="6"/>
        <v>0.078540895</v>
      </c>
      <c r="J21" s="43">
        <f t="shared" si="7"/>
        <v>6.404395073</v>
      </c>
      <c r="K21" s="43">
        <f t="shared" si="8"/>
        <v>8.4524153</v>
      </c>
      <c r="O21" s="34" t="s">
        <v>34</v>
      </c>
      <c r="P21" s="163">
        <f>$K$21</f>
        <v>8.4524153</v>
      </c>
      <c r="Q21" s="163">
        <v>3.29</v>
      </c>
      <c r="R21" s="163">
        <f t="shared" si="9"/>
        <v>5.1624153</v>
      </c>
      <c r="S21" s="110">
        <f t="shared" si="10"/>
        <v>0.6107621451</v>
      </c>
      <c r="U21" s="34" t="s">
        <v>34</v>
      </c>
      <c r="V21" s="163">
        <f>$K$21</f>
        <v>8.4524153</v>
      </c>
      <c r="W21" s="163">
        <v>3.31</v>
      </c>
      <c r="X21" s="163">
        <f t="shared" si="11"/>
        <v>5.1424153</v>
      </c>
      <c r="Y21" s="110">
        <f t="shared" si="12"/>
        <v>0.6083959576</v>
      </c>
    </row>
    <row r="22" ht="15.75" customHeight="1">
      <c r="A22" s="34" t="s">
        <v>37</v>
      </c>
      <c r="B22" s="162">
        <f>'Custos Refeições'!$G$56</f>
        <v>1.503534184</v>
      </c>
      <c r="C22" s="162">
        <f>('Resumo Custos mão de obra'!$G$15)*Resumo!$C$6/$K$3</f>
        <v>0.02404411191</v>
      </c>
      <c r="D22" s="162">
        <f t="shared" si="1"/>
        <v>0.0217537654</v>
      </c>
      <c r="E22" s="162">
        <f t="shared" si="2"/>
        <v>0.09448638117</v>
      </c>
      <c r="F22" s="162">
        <f t="shared" si="3"/>
        <v>0.03769015159</v>
      </c>
      <c r="G22" s="162">
        <f t="shared" si="4"/>
        <v>0.06593829606</v>
      </c>
      <c r="H22" s="162">
        <f t="shared" si="5"/>
        <v>0.004888204335</v>
      </c>
      <c r="I22" s="162">
        <f t="shared" si="6"/>
        <v>0.02553466989</v>
      </c>
      <c r="J22" s="43">
        <f t="shared" si="7"/>
        <v>1.777869764</v>
      </c>
      <c r="K22" s="43">
        <f t="shared" si="8"/>
        <v>2.346403278</v>
      </c>
      <c r="O22" s="34" t="s">
        <v>37</v>
      </c>
      <c r="P22" s="163">
        <f>$K$22</f>
        <v>2.346403278</v>
      </c>
      <c r="Q22" s="163">
        <v>0.97</v>
      </c>
      <c r="R22" s="163">
        <f t="shared" si="9"/>
        <v>1.376403278</v>
      </c>
      <c r="S22" s="110">
        <f t="shared" si="10"/>
        <v>0.5866013277</v>
      </c>
      <c r="U22" s="34" t="s">
        <v>37</v>
      </c>
      <c r="V22" s="163">
        <f>$K$22</f>
        <v>2.346403278</v>
      </c>
      <c r="W22" s="163">
        <v>0.88</v>
      </c>
      <c r="X22" s="163">
        <f t="shared" si="11"/>
        <v>1.466403278</v>
      </c>
      <c r="Y22" s="110">
        <f t="shared" si="12"/>
        <v>0.6249579055</v>
      </c>
    </row>
    <row r="23" ht="15.75" customHeight="1">
      <c r="A23" s="164" t="s">
        <v>307</v>
      </c>
      <c r="B23" s="165">
        <f t="shared" ref="B23:K23" si="13">SUM(B19:B22)*$K$3</f>
        <v>8250258.381</v>
      </c>
      <c r="C23" s="165">
        <f t="shared" si="13"/>
        <v>216841.8233</v>
      </c>
      <c r="D23" s="165">
        <f t="shared" si="13"/>
        <v>422750.4949</v>
      </c>
      <c r="E23" s="165">
        <f t="shared" si="13"/>
        <v>569555.2113</v>
      </c>
      <c r="F23" s="165">
        <f t="shared" si="13"/>
        <v>222043.1241</v>
      </c>
      <c r="G23" s="165">
        <f t="shared" si="13"/>
        <v>383515.4843</v>
      </c>
      <c r="H23" s="165">
        <f t="shared" si="13"/>
        <v>57439.6902</v>
      </c>
      <c r="I23" s="165">
        <f t="shared" si="13"/>
        <v>134672.8977</v>
      </c>
      <c r="J23" s="165">
        <f t="shared" si="13"/>
        <v>10257077.11</v>
      </c>
      <c r="K23" s="165">
        <f t="shared" si="13"/>
        <v>13537121.69</v>
      </c>
    </row>
    <row r="24" ht="15.75" customHeight="1">
      <c r="A24" s="164" t="s">
        <v>308</v>
      </c>
      <c r="B24" s="165">
        <f t="shared" ref="B24:K24" si="14">B23*12</f>
        <v>99003100.58</v>
      </c>
      <c r="C24" s="165">
        <f t="shared" si="14"/>
        <v>2602101.879</v>
      </c>
      <c r="D24" s="165">
        <f t="shared" si="14"/>
        <v>5073005.939</v>
      </c>
      <c r="E24" s="165">
        <f t="shared" si="14"/>
        <v>6834662.535</v>
      </c>
      <c r="F24" s="165">
        <f t="shared" si="14"/>
        <v>2664517.489</v>
      </c>
      <c r="G24" s="165">
        <f t="shared" si="14"/>
        <v>4602185.811</v>
      </c>
      <c r="H24" s="165">
        <f t="shared" si="14"/>
        <v>689276.2824</v>
      </c>
      <c r="I24" s="165">
        <f t="shared" si="14"/>
        <v>1616074.772</v>
      </c>
      <c r="J24" s="165">
        <f t="shared" si="14"/>
        <v>123084925.3</v>
      </c>
      <c r="K24" s="165">
        <f t="shared" si="14"/>
        <v>162445460.3</v>
      </c>
    </row>
    <row r="25" ht="15.75" customHeight="1">
      <c r="A25" s="164" t="s">
        <v>309</v>
      </c>
      <c r="B25" s="165">
        <f t="shared" ref="B25:K25" si="15">B24*3</f>
        <v>297009301.7</v>
      </c>
      <c r="C25" s="165">
        <f t="shared" si="15"/>
        <v>7806305.638</v>
      </c>
      <c r="D25" s="165">
        <f t="shared" si="15"/>
        <v>15219017.82</v>
      </c>
      <c r="E25" s="165">
        <f t="shared" si="15"/>
        <v>20503987.61</v>
      </c>
      <c r="F25" s="165">
        <f t="shared" si="15"/>
        <v>7993552.468</v>
      </c>
      <c r="G25" s="165">
        <f t="shared" si="15"/>
        <v>13806557.43</v>
      </c>
      <c r="H25" s="165">
        <f t="shared" si="15"/>
        <v>2067828.847</v>
      </c>
      <c r="I25" s="165">
        <f t="shared" si="15"/>
        <v>4848224.316</v>
      </c>
      <c r="J25" s="165">
        <f t="shared" si="15"/>
        <v>369254775.9</v>
      </c>
      <c r="K25" s="165">
        <f t="shared" si="15"/>
        <v>487336381</v>
      </c>
    </row>
    <row r="26" ht="15.75" customHeight="1">
      <c r="B26" s="166"/>
      <c r="C26" s="166"/>
      <c r="D26" s="166"/>
      <c r="E26" s="166"/>
      <c r="F26" s="166"/>
      <c r="G26" s="166"/>
      <c r="H26" s="166"/>
      <c r="I26" s="166"/>
      <c r="J26" s="166"/>
      <c r="K26" s="166"/>
    </row>
    <row r="27" ht="35.25" customHeight="1">
      <c r="A27" s="158" t="s">
        <v>41</v>
      </c>
      <c r="B27" s="3"/>
      <c r="C27" s="3"/>
      <c r="D27" s="3"/>
      <c r="E27" s="3"/>
      <c r="F27" s="3"/>
      <c r="G27" s="3"/>
      <c r="H27" s="3"/>
      <c r="I27" s="3"/>
      <c r="J27" s="3"/>
    </row>
    <row r="28" ht="15.75" customHeight="1"/>
    <row r="29" ht="15.75" customHeight="1">
      <c r="A29" s="31" t="s">
        <v>52</v>
      </c>
      <c r="B29" s="31" t="s">
        <v>293</v>
      </c>
      <c r="C29" s="31" t="s">
        <v>294</v>
      </c>
      <c r="D29" s="31" t="s">
        <v>295</v>
      </c>
      <c r="E29" s="31" t="s">
        <v>296</v>
      </c>
      <c r="F29" s="31" t="s">
        <v>297</v>
      </c>
      <c r="G29" s="31" t="s">
        <v>298</v>
      </c>
      <c r="H29" s="31" t="s">
        <v>299</v>
      </c>
      <c r="I29" s="31" t="s">
        <v>300</v>
      </c>
      <c r="J29" s="31" t="s">
        <v>301</v>
      </c>
      <c r="K29" s="31" t="s">
        <v>302</v>
      </c>
      <c r="L29" s="159">
        <v>0.2423</v>
      </c>
      <c r="O29" s="160" t="s">
        <v>272</v>
      </c>
      <c r="P29" s="161" t="s">
        <v>303</v>
      </c>
      <c r="Q29" s="161" t="s">
        <v>310</v>
      </c>
      <c r="R29" s="161" t="s">
        <v>211</v>
      </c>
      <c r="S29" s="161" t="s">
        <v>305</v>
      </c>
      <c r="U29" s="160" t="s">
        <v>272</v>
      </c>
      <c r="V29" s="161" t="s">
        <v>303</v>
      </c>
      <c r="W29" s="161" t="s">
        <v>311</v>
      </c>
      <c r="X29" s="161" t="s">
        <v>211</v>
      </c>
      <c r="Y29" s="161" t="s">
        <v>305</v>
      </c>
    </row>
    <row r="30" ht="15.75" customHeight="1">
      <c r="A30" s="34" t="s">
        <v>2</v>
      </c>
      <c r="B30" s="162">
        <f>'Custos Refeições'!$G$8</f>
        <v>2.586889897</v>
      </c>
      <c r="C30" s="162">
        <f>'Resumo Custos mão de obra'!$I$15*Resumo!$C$10/$K$4</f>
        <v>0.1314192868</v>
      </c>
      <c r="D30" s="162">
        <f t="shared" ref="D30:D33" si="16">B30*$D10</f>
        <v>0.02277402239</v>
      </c>
      <c r="E30" s="162">
        <f t="shared" ref="E30:E33" si="17">B30*$E10</f>
        <v>0.2242291566</v>
      </c>
      <c r="F30" s="162">
        <f t="shared" ref="F30:F33" si="18">B30*$F10</f>
        <v>0.08582620509</v>
      </c>
      <c r="G30" s="162">
        <f t="shared" ref="G30:G33" si="19">SUM(B30:C30)*G10</f>
        <v>0.454424752</v>
      </c>
      <c r="H30" s="162">
        <f t="shared" ref="H30:H33" si="20">B30*$H10</f>
        <v>0.02342965031</v>
      </c>
      <c r="I30" s="162">
        <f t="shared" ref="I30:I33" si="21">B30*$I$10</f>
        <v>0.05203837512</v>
      </c>
      <c r="J30" s="43">
        <f t="shared" ref="J30:J33" si="22">SUM(B30:I30)</f>
        <v>3.581031346</v>
      </c>
      <c r="K30" s="43">
        <f t="shared" ref="K30:K33" si="23">J30/(1-$L$29)</f>
        <v>4.726186282</v>
      </c>
      <c r="O30" s="34" t="s">
        <v>2</v>
      </c>
      <c r="P30" s="163">
        <f>$K$30</f>
        <v>4.726186282</v>
      </c>
      <c r="Q30" s="163">
        <v>1.15</v>
      </c>
      <c r="R30" s="163">
        <f t="shared" ref="R30:R33" si="24">P30-Q30</f>
        <v>3.576186282</v>
      </c>
      <c r="S30" s="110">
        <f t="shared" ref="S30:S33" si="25">R30/P30</f>
        <v>0.756674847</v>
      </c>
      <c r="U30" s="34" t="s">
        <v>2</v>
      </c>
      <c r="V30" s="163">
        <f>$K$30</f>
        <v>4.726186282</v>
      </c>
      <c r="W30" s="163">
        <v>1.33</v>
      </c>
      <c r="X30" s="163">
        <f t="shared" ref="X30:X33" si="26">V30-W30</f>
        <v>3.396186282</v>
      </c>
      <c r="Y30" s="110">
        <f t="shared" ref="Y30:Y33" si="27">X30/V30</f>
        <v>0.7185891709</v>
      </c>
    </row>
    <row r="31" ht="15.75" customHeight="1">
      <c r="A31" s="34" t="s">
        <v>31</v>
      </c>
      <c r="B31" s="162">
        <f>'Custos Refeições'!$G$24</f>
        <v>6.041490003</v>
      </c>
      <c r="C31" s="162">
        <f>'Resumo Custos mão de obra'!$I$15*Resumo!$C$11/$K$4</f>
        <v>0.9637414368</v>
      </c>
      <c r="D31" s="162">
        <f t="shared" si="16"/>
        <v>0.4336256422</v>
      </c>
      <c r="E31" s="162">
        <f t="shared" si="17"/>
        <v>0.3974160333</v>
      </c>
      <c r="F31" s="162">
        <f t="shared" si="18"/>
        <v>0.1553353135</v>
      </c>
      <c r="G31" s="162">
        <f t="shared" si="19"/>
        <v>0.9723131968</v>
      </c>
      <c r="H31" s="162">
        <f t="shared" si="20"/>
        <v>0.04214586519</v>
      </c>
      <c r="I31" s="162">
        <f t="shared" si="21"/>
        <v>0.1215317758</v>
      </c>
      <c r="J31" s="43">
        <f t="shared" si="22"/>
        <v>9.127599267</v>
      </c>
      <c r="K31" s="43">
        <f t="shared" si="23"/>
        <v>12.04645541</v>
      </c>
      <c r="O31" s="34" t="s">
        <v>31</v>
      </c>
      <c r="P31" s="163">
        <f>$K$31</f>
        <v>12.04645541</v>
      </c>
      <c r="Q31" s="163">
        <v>3.42</v>
      </c>
      <c r="R31" s="163">
        <f t="shared" si="24"/>
        <v>8.626455413</v>
      </c>
      <c r="S31" s="110">
        <f t="shared" si="25"/>
        <v>0.7160990613</v>
      </c>
      <c r="U31" s="34" t="s">
        <v>31</v>
      </c>
      <c r="V31" s="163">
        <f>$K$31</f>
        <v>12.04645541</v>
      </c>
      <c r="W31" s="163">
        <v>3.42</v>
      </c>
      <c r="X31" s="163">
        <f t="shared" si="26"/>
        <v>8.626455413</v>
      </c>
      <c r="Y31" s="110">
        <f t="shared" si="27"/>
        <v>0.7160990613</v>
      </c>
    </row>
    <row r="32" ht="15.75" customHeight="1">
      <c r="A32" s="34" t="s">
        <v>34</v>
      </c>
      <c r="B32" s="162">
        <f>'Custos Refeições'!$G$39</f>
        <v>5.115001297</v>
      </c>
      <c r="C32" s="162">
        <f>'Resumo Custos mão de obra'!$I$15*Resumo!$C$12/$K$4</f>
        <v>0.9637414368</v>
      </c>
      <c r="D32" s="162">
        <f t="shared" si="16"/>
        <v>0.3031119225</v>
      </c>
      <c r="E32" s="162">
        <f t="shared" si="17"/>
        <v>0.3364366891</v>
      </c>
      <c r="F32" s="162">
        <f t="shared" si="18"/>
        <v>0.1314958083</v>
      </c>
      <c r="G32" s="162">
        <f t="shared" si="19"/>
        <v>0.8437166889</v>
      </c>
      <c r="H32" s="162">
        <f t="shared" si="20"/>
        <v>0.03568787634</v>
      </c>
      <c r="I32" s="162">
        <f t="shared" si="21"/>
        <v>0.1028943507</v>
      </c>
      <c r="J32" s="43">
        <f t="shared" si="22"/>
        <v>7.832086069</v>
      </c>
      <c r="K32" s="43">
        <f t="shared" si="23"/>
        <v>10.3366584</v>
      </c>
      <c r="O32" s="34" t="s">
        <v>34</v>
      </c>
      <c r="P32" s="163">
        <f>$K$32</f>
        <v>10.3366584</v>
      </c>
      <c r="Q32" s="163">
        <v>3.46</v>
      </c>
      <c r="R32" s="163">
        <f t="shared" si="24"/>
        <v>6.876658399</v>
      </c>
      <c r="S32" s="110">
        <f t="shared" si="25"/>
        <v>0.6652690003</v>
      </c>
      <c r="U32" s="34" t="s">
        <v>34</v>
      </c>
      <c r="V32" s="163">
        <f>$K$32</f>
        <v>10.3366584</v>
      </c>
      <c r="W32" s="163">
        <v>3.46</v>
      </c>
      <c r="X32" s="163">
        <f t="shared" si="26"/>
        <v>6.876658399</v>
      </c>
      <c r="Y32" s="110">
        <f t="shared" si="27"/>
        <v>0.6652690003</v>
      </c>
    </row>
    <row r="33" ht="15.75" customHeight="1">
      <c r="A33" s="34" t="s">
        <v>37</v>
      </c>
      <c r="B33" s="162">
        <f>'Custos Refeições'!$G$56</f>
        <v>1.503534184</v>
      </c>
      <c r="C33" s="162">
        <f>'Resumo Custos mão de obra'!$I$15*Resumo!$C$13/$K$4</f>
        <v>0.1314192868</v>
      </c>
      <c r="D33" s="162">
        <f t="shared" si="16"/>
        <v>0.03695598057</v>
      </c>
      <c r="E33" s="162">
        <f t="shared" si="17"/>
        <v>0.09448638117</v>
      </c>
      <c r="F33" s="162">
        <f t="shared" si="18"/>
        <v>0.03769015159</v>
      </c>
      <c r="G33" s="162">
        <f t="shared" si="19"/>
        <v>0.214361826</v>
      </c>
      <c r="H33" s="162">
        <f t="shared" si="20"/>
        <v>0.004888204335</v>
      </c>
      <c r="I33" s="162">
        <f t="shared" si="21"/>
        <v>0.03024538305</v>
      </c>
      <c r="J33" s="43">
        <f t="shared" si="22"/>
        <v>2.053581397</v>
      </c>
      <c r="K33" s="43">
        <f t="shared" si="23"/>
        <v>2.710282958</v>
      </c>
      <c r="O33" s="34" t="s">
        <v>37</v>
      </c>
      <c r="P33" s="163">
        <f>$K$33</f>
        <v>2.710282958</v>
      </c>
      <c r="Q33" s="163">
        <v>1.15</v>
      </c>
      <c r="R33" s="163">
        <f t="shared" si="24"/>
        <v>1.560282958</v>
      </c>
      <c r="S33" s="110">
        <f t="shared" si="25"/>
        <v>0.5756900597</v>
      </c>
      <c r="U33" s="34" t="s">
        <v>37</v>
      </c>
      <c r="V33" s="163">
        <f>$K$33</f>
        <v>2.710282958</v>
      </c>
      <c r="W33" s="163">
        <v>1.88</v>
      </c>
      <c r="X33" s="163">
        <f t="shared" si="26"/>
        <v>0.8302829578</v>
      </c>
      <c r="Y33" s="110">
        <f t="shared" si="27"/>
        <v>0.3063454889</v>
      </c>
    </row>
    <row r="34" ht="15.75" customHeight="1">
      <c r="A34" s="164" t="s">
        <v>307</v>
      </c>
      <c r="B34" s="165">
        <f t="shared" ref="B34:K34" si="28">SUM(B30:B33)*$K$3</f>
        <v>8250258.381</v>
      </c>
      <c r="C34" s="165">
        <f t="shared" si="28"/>
        <v>1185204.838</v>
      </c>
      <c r="D34" s="165">
        <f t="shared" si="28"/>
        <v>430976.5656</v>
      </c>
      <c r="E34" s="165">
        <f t="shared" si="28"/>
        <v>569555.2113</v>
      </c>
      <c r="F34" s="165">
        <f t="shared" si="28"/>
        <v>222043.1241</v>
      </c>
      <c r="G34" s="165">
        <f t="shared" si="28"/>
        <v>1344559.037</v>
      </c>
      <c r="H34" s="165">
        <f t="shared" si="28"/>
        <v>57439.6902</v>
      </c>
      <c r="I34" s="165">
        <f t="shared" si="28"/>
        <v>165963.7857</v>
      </c>
      <c r="J34" s="165">
        <f t="shared" si="28"/>
        <v>12226000.63</v>
      </c>
      <c r="K34" s="165">
        <f t="shared" si="28"/>
        <v>16135674.59</v>
      </c>
    </row>
    <row r="35" ht="15.75" customHeight="1">
      <c r="A35" s="164" t="s">
        <v>308</v>
      </c>
      <c r="B35" s="165">
        <f t="shared" ref="B35:K35" si="29">B34*12</f>
        <v>99003100.58</v>
      </c>
      <c r="C35" s="165">
        <f t="shared" si="29"/>
        <v>14222458.06</v>
      </c>
      <c r="D35" s="165">
        <f t="shared" si="29"/>
        <v>5171718.787</v>
      </c>
      <c r="E35" s="165">
        <f t="shared" si="29"/>
        <v>6834662.535</v>
      </c>
      <c r="F35" s="165">
        <f t="shared" si="29"/>
        <v>2664517.489</v>
      </c>
      <c r="G35" s="165">
        <f t="shared" si="29"/>
        <v>16134708.44</v>
      </c>
      <c r="H35" s="165">
        <f t="shared" si="29"/>
        <v>689276.2824</v>
      </c>
      <c r="I35" s="165">
        <f t="shared" si="29"/>
        <v>1991565.428</v>
      </c>
      <c r="J35" s="165">
        <f t="shared" si="29"/>
        <v>146712007.6</v>
      </c>
      <c r="K35" s="165">
        <f t="shared" si="29"/>
        <v>193628095</v>
      </c>
    </row>
    <row r="36" ht="15.75" customHeight="1">
      <c r="A36" s="164" t="s">
        <v>309</v>
      </c>
      <c r="B36" s="165">
        <f t="shared" ref="B36:K36" si="30">B35*3</f>
        <v>297009301.7</v>
      </c>
      <c r="C36" s="165">
        <f t="shared" si="30"/>
        <v>42667374.18</v>
      </c>
      <c r="D36" s="165">
        <f t="shared" si="30"/>
        <v>15515156.36</v>
      </c>
      <c r="E36" s="165">
        <f t="shared" si="30"/>
        <v>20503987.61</v>
      </c>
      <c r="F36" s="165">
        <f t="shared" si="30"/>
        <v>7993552.468</v>
      </c>
      <c r="G36" s="165">
        <f t="shared" si="30"/>
        <v>48404125.32</v>
      </c>
      <c r="H36" s="165">
        <f t="shared" si="30"/>
        <v>2067828.847</v>
      </c>
      <c r="I36" s="165">
        <f t="shared" si="30"/>
        <v>5974696.284</v>
      </c>
      <c r="J36" s="165">
        <f t="shared" si="30"/>
        <v>440136022.8</v>
      </c>
      <c r="K36" s="165">
        <f t="shared" si="30"/>
        <v>580884285.1</v>
      </c>
    </row>
    <row r="37" ht="15.75" customHeight="1">
      <c r="B37" s="166"/>
      <c r="C37" s="166"/>
      <c r="D37" s="166"/>
      <c r="E37" s="166"/>
      <c r="F37" s="166"/>
      <c r="G37" s="166"/>
      <c r="H37" s="166"/>
      <c r="I37" s="166"/>
      <c r="J37" s="166"/>
      <c r="K37" s="166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I1"/>
    <mergeCell ref="B8:I8"/>
    <mergeCell ref="A16:J16"/>
    <mergeCell ref="A27:J27"/>
  </mergeCell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2020-08-27T12:24:32Z</dcterms:created>
  <dc:creator>x</dc:creator>
</cp:coreProperties>
</file>